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<sst xmlns="http://schemas.openxmlformats.org/spreadsheetml/2006/main" count="278" uniqueCount="174">
  <si>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</si>
  <si>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</si>
  <si>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</si>
  <si>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</si>
  <si>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</si>
  <si>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</si>
  <si>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</si>
  <si>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</si>
  <si>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</si>
  <si>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</si>
  <si>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</si>
  <si>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</si>
  <si>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</si>
  <si>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</si>
  <si>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</si>
  <si>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</si>
  <si>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</si>
  <si>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</si>
  <si>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</si>
  <si>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</si>
  <si>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</si>
  <si>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</si>
  <si>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</si>
  <si>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</si>
  <si>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</si>
  <si>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</si>
  <si>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</si>
  <si>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</si>
  <si>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</si>
  <si>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</si>
  <si>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</si>
  <si>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</si>
  <si>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</si>
  <si>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</si>
  <si>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</si>
  <si>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</si>
  <si>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</si>
  <si>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</si>
  <si>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</si>
  <si>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</si>
  <si>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</si>
  <si>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</si>
  <si>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</si>
  <si>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</si>
  <si>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</si>
  <si>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</si>
  <si>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</si>
  <si>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</si>
  <si>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</si>
  <si>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</si>
  <si>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</si>
  <si>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</si>
  <si>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</si>
  <si>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</si>
  <si>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</si>
  <si>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</si>
  <si>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</si>
  <si>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</si>
  <si>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</si>
  <si>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</si>
  <si>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</si>
  <si>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</si>
  <si>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</si>
  <si>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</si>
  <si>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</si>
  <si>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</si>
  <si>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</si>
  <si>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</si>
  <si>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</si>
  <si>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</si>
  <si>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</si>
  <si>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</si>
  <si>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</si>
  <si>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</si>
  <si>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</si>
  <si>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</si>
  <si>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</si>
  <si>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</si>
  <si>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</si>
  <si>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</si>
  <si>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</si>
  <si>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</si>
  <si>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</si>
  <si>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</si>
  <si>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</si>
  <si>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</si>
  <si>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</si>
  <si>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</si>
  <si>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</si>
  <si>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</si>
  <si>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</si>
  <si>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</si>
  <si>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</si>
  <si>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</si>
  <si>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</si>
  <si>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</si>
  <si>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</si>
  <si>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</si>
  <si>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</si>
  <si>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</si>
  <si>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</si>
  <si>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</si>
  <si>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</si>
  <si>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</si>
  <si>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</si>
  <si>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</si>
  <si>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</si>
  <si>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</si>
  <si>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</si>
  <si>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</si>
  <si>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</si>
  <si>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</si>
  <si>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</si>
  <si>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</si>
  <si>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</si>
  <si>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</si>
  <si>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</si>
  <si>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</si>
  <si>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</si>
  <si>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</si>
  <si>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</si>
  <si>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</si>
  <si>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</si>
  <si>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</si>
  <si>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</si>
  <si>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</si>
  <si>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</si>
  <si>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</si>
  <si>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</si>
  <si>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</si>
  <si>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</si>
  <si>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</si>
  <si>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</si>
  <si>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</si>
  <si>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</si>
  <si>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</si>
  <si>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</si>
  <si>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</si>
  <si>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</si>
  <si>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</si>
  <si>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</si>
  <si>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</si>
  <si>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</si>
  <si>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</si>
  <si>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</si>
  <si>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</si>
  <si>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</si>
  <si>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</si>
  <si>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</si>
  <si>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</si>
  <si>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</si>
  <si>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</si>
  <si>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</si>
  <si>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</si>
  <si>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</si>
  <si>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</si>
  <si>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</si>
  <si>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</si>
  <si>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</si>
  <si>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</si>
  <si>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</si>
  <si>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</si>
  <si>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</si>
  <si>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</si>
  <si>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</si>
  <si>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</si>
  <si>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</si>
  <si>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</si>
  <si>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</si>
  <si>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</si>
  <si>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</si>
  <si>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</si>
  <si>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</si>
  <si>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ЖЕЛЕЗНОДОРОЖНАЯ, д. 18 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</si>
</sst>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2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77">
      <selection activeCell="H60" sqref="H6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86" t="s">
        <v>173</v>
      </c>
      <c r="B1" s="86"/>
      <c r="C1" s="86"/>
      <c r="D1" s="86"/>
      <c r="E1" s="86"/>
      <c r="F1" s="86"/>
      <c r="G1" s="86"/>
      <c r="H1" s="8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0"/>
      <c r="E3" s="122"/>
      <c r="F3" s="13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87"/>
      <c r="E4" s="88"/>
      <c r="F4" s="89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90"/>
      <c r="E5" s="91"/>
      <c r="F5" s="92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93"/>
      <c r="E6" s="94"/>
      <c r="F6" s="95"/>
      <c r="G6" s="36">
        <v>42369</v>
      </c>
      <c r="H6" s="5"/>
    </row>
    <row r="7" spans="1:8" ht="38.25" customHeight="1" thickBot="1">
      <c r="A7" s="135" t="s">
        <v>13</v>
      </c>
      <c r="B7" s="107"/>
      <c r="C7" s="107"/>
      <c r="D7" s="136"/>
      <c r="E7" s="136"/>
      <c r="F7" s="136"/>
      <c r="G7" s="107"/>
      <c r="H7" s="108"/>
    </row>
    <row r="8" spans="1:8" ht="33" customHeight="1" thickBot="1">
      <c r="A8" s="40" t="s">
        <v>0</v>
      </c>
      <c r="B8" s="39" t="s">
        <v>1</v>
      </c>
      <c r="C8" s="41" t="s">
        <v>2</v>
      </c>
      <c r="D8" s="132" t="s">
        <v>3</v>
      </c>
      <c r="E8" s="133"/>
      <c r="F8" s="13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4">
        <v>3787.42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65">
        <f>940.81+15.46+1392.95+1615.34+479.74+1484.9+577.4+1768.96+938.64+1009.97+3599.12</f>
        <v>13823.29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27" t="s">
        <v>23</v>
      </c>
      <c r="E12" s="128"/>
      <c r="F12" s="129"/>
      <c r="G12" s="63">
        <f>G13+G14+G20+G21+G22+G23</f>
        <v>36980.38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6">
        <f>638.1+3217.68</f>
        <v>3855.7799999999997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66">
        <f>1014.3+5071.5</f>
        <v>6085.8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66">
        <f>113.63+547.98+471.46+5017.63</f>
        <v>6150.7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67">
        <f>1484.9+G14-G15</f>
        <v>1420.000000000001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3787.42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6">
        <f>G18+G15-G17</f>
        <v>9938.119999999999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7" t="s">
        <v>32</v>
      </c>
      <c r="E20" s="138"/>
      <c r="F20" s="139"/>
      <c r="G20" s="66">
        <f>961.94+5104.94</f>
        <v>6066.879999999999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22"/>
      <c r="F21" s="123"/>
      <c r="G21" s="65">
        <f>1104.8+5524</f>
        <v>6628.8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22"/>
      <c r="F22" s="123"/>
      <c r="G22" s="65">
        <f>328.58+1642.9</f>
        <v>1971.48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5">
        <f>2061.94+10309.7</f>
        <v>12371.640000000001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21" t="s">
        <v>35</v>
      </c>
      <c r="E24" s="122"/>
      <c r="F24" s="123"/>
      <c r="G24" s="68">
        <f>G25+G26+G27+G28+G29+G30</f>
        <v>35998.44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7" t="s">
        <v>38</v>
      </c>
      <c r="E25" s="128"/>
      <c r="F25" s="129"/>
      <c r="G25" s="85">
        <f>344.77+1114.02+519.72+596.9+177.53+547.98+1560.8+5017.63+4730.49+3090.96+9776.57+4795.92</f>
        <v>32273.29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5">
        <f>71.48+230.98+107.74+123.75+36.81+113.63+168.66+471.46+513.46+297.29+1058.31+447.04</f>
        <v>3640.61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66">
        <f>63.02+21.52</f>
        <v>84.54</v>
      </c>
      <c r="H29" s="49"/>
      <c r="I29" s="5"/>
    </row>
    <row r="30" spans="1:9" ht="13.5" customHeight="1" thickBot="1">
      <c r="A30" s="4"/>
      <c r="B30" s="13"/>
      <c r="C30" s="3"/>
      <c r="D30" s="101" t="s">
        <v>166</v>
      </c>
      <c r="E30" s="102"/>
      <c r="F30" s="103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101" t="s">
        <v>51</v>
      </c>
      <c r="E31" s="102"/>
      <c r="F31" s="103"/>
      <c r="G31" s="69">
        <f>G24+G10</f>
        <v>39785.86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1" t="s">
        <v>53</v>
      </c>
      <c r="E32" s="102"/>
      <c r="F32" s="10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1" t="s">
        <v>55</v>
      </c>
      <c r="E33" s="102"/>
      <c r="F33" s="103"/>
      <c r="G33" s="76">
        <f>G19</f>
        <v>9938.119999999999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1" t="s">
        <v>57</v>
      </c>
      <c r="E34" s="102"/>
      <c r="F34" s="103"/>
      <c r="G34" s="49">
        <f>G11+G12-G24</f>
        <v>14805.229999999996</v>
      </c>
      <c r="H34" s="49"/>
    </row>
    <row r="35" spans="1:8" ht="38.25" customHeight="1" thickBot="1">
      <c r="A35" s="104" t="s">
        <v>58</v>
      </c>
      <c r="B35" s="105"/>
      <c r="C35" s="105"/>
      <c r="D35" s="105"/>
      <c r="E35" s="105"/>
      <c r="F35" s="107"/>
      <c r="G35" s="105"/>
      <c r="H35" s="108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1.37</v>
      </c>
      <c r="F38" s="83" t="s">
        <v>136</v>
      </c>
      <c r="G38" s="60">
        <v>3810334293</v>
      </c>
      <c r="H38" s="61">
        <f>G13</f>
        <v>3855.7799999999997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6066.879999999999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6628.8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1971.48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12371.640000000001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8"/>
      <c r="G43" s="103"/>
      <c r="H43" s="61">
        <f>SUM(H37:H42)</f>
        <v>30894.58</v>
      </c>
    </row>
    <row r="44" spans="1:8" ht="19.5" customHeight="1" thickBot="1">
      <c r="A44" s="104" t="s">
        <v>64</v>
      </c>
      <c r="B44" s="105"/>
      <c r="C44" s="105"/>
      <c r="D44" s="105"/>
      <c r="E44" s="105"/>
      <c r="F44" s="105"/>
      <c r="G44" s="105"/>
      <c r="H44" s="10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9" t="s">
        <v>141</v>
      </c>
      <c r="E45" s="100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9" t="s">
        <v>69</v>
      </c>
      <c r="E46" s="100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9" t="s">
        <v>71</v>
      </c>
      <c r="E47" s="100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9" t="s">
        <v>73</v>
      </c>
      <c r="E48" s="100"/>
      <c r="F48" s="56">
        <v>0</v>
      </c>
      <c r="G48" s="51"/>
      <c r="H48" s="49"/>
    </row>
    <row r="49" spans="1:8" ht="18.75" customHeight="1" thickBot="1">
      <c r="A49" s="96" t="s">
        <v>74</v>
      </c>
      <c r="B49" s="97"/>
      <c r="C49" s="97"/>
      <c r="D49" s="97"/>
      <c r="E49" s="97"/>
      <c r="F49" s="97"/>
      <c r="G49" s="97"/>
      <c r="H49" s="98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9" t="s">
        <v>15</v>
      </c>
      <c r="E50" s="100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9" t="s">
        <v>18</v>
      </c>
      <c r="E51" s="100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9" t="s">
        <v>20</v>
      </c>
      <c r="E52" s="100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9" t="s">
        <v>53</v>
      </c>
      <c r="E53" s="100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9" t="s">
        <v>55</v>
      </c>
      <c r="E54" s="100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9" t="s">
        <v>57</v>
      </c>
      <c r="E55" s="120"/>
      <c r="F55" s="57">
        <f>D62+E62+F62+G62+H62</f>
        <v>36464.203720000005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84.85904910221086</v>
      </c>
      <c r="E59" s="79">
        <f>E60/117.48</f>
        <v>195.74344569288388</v>
      </c>
      <c r="F59" s="79">
        <f>F60/12</f>
        <v>452.22499999999997</v>
      </c>
      <c r="G59" s="80">
        <f>G60/18.26</f>
        <v>657.1243154435925</v>
      </c>
      <c r="H59" s="81">
        <f>H60/0.88</f>
        <v>169.76136363636365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21066.92+106440.59</f>
        <v>127507.51</v>
      </c>
      <c r="E60" s="66">
        <f>5301.7+413.57+17280.67</f>
        <v>22995.94</v>
      </c>
      <c r="F60" s="66">
        <f>777.48+63.97+4585.25</f>
        <v>5426.7</v>
      </c>
      <c r="G60" s="75">
        <f>1503.77+516.83+7401.95+2576.54</f>
        <v>11999.09</v>
      </c>
      <c r="H60" s="71">
        <f>23.94+125.45</f>
        <v>149.39000000000001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2359.89+11381.9+10655.78+76639.33</f>
        <v>101036.9</v>
      </c>
      <c r="E61" s="66">
        <f>213.05+2332.56+671.52+10253.01+47.79+319.57</f>
        <v>13837.5</v>
      </c>
      <c r="F61" s="66">
        <f>57.38+363.56628+53.46+249.17+4699.8</f>
        <v>5423.37628</v>
      </c>
      <c r="G61" s="72">
        <f>90.05+680.53+30.54+233.51+358.61+7220.23+121.59+2445.34</f>
        <v>11180.4</v>
      </c>
      <c r="H61" s="72">
        <f>4.02+12.38+119.85</f>
        <v>136.25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26470.61</v>
      </c>
      <c r="E62" s="79">
        <f>E60-E61</f>
        <v>9158.439999999999</v>
      </c>
      <c r="F62" s="79">
        <f>F60-F61</f>
        <v>3.323719999999412</v>
      </c>
      <c r="G62" s="81">
        <f>G60-G61</f>
        <v>818.6900000000005</v>
      </c>
      <c r="H62" s="81">
        <f>H60-H61</f>
        <v>13.140000000000015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21066.92+106440.59</f>
        <v>127507.51</v>
      </c>
      <c r="E63" s="73">
        <f>5177.78+17614.72+421.57</f>
        <v>23214.07</v>
      </c>
      <c r="F63" s="73">
        <f>907.52+63.97+4585.25</f>
        <v>5556.74</v>
      </c>
      <c r="G63" s="74">
        <f>1634.56+554.12+7139.79+2487.65</f>
        <v>11816.119999999999</v>
      </c>
      <c r="H63" s="74">
        <f>125.45</f>
        <v>125.45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218.13000000000102</v>
      </c>
      <c r="F64" s="44">
        <f>F63-F60</f>
        <v>130.03999999999996</v>
      </c>
      <c r="G64" s="44">
        <f>G63-G60</f>
        <v>-182.97000000000116</v>
      </c>
      <c r="H64" s="44">
        <f>H63-H60</f>
        <v>-23.940000000000012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2" t="s">
        <v>145</v>
      </c>
      <c r="E65" s="113"/>
      <c r="F65" s="113"/>
      <c r="G65" s="113"/>
      <c r="H65" s="114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5" t="s">
        <v>145</v>
      </c>
      <c r="E66" s="116"/>
      <c r="F66" s="116"/>
      <c r="G66" s="116"/>
      <c r="H66" s="11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4" t="s">
        <v>101</v>
      </c>
      <c r="B68" s="105"/>
      <c r="C68" s="105"/>
      <c r="D68" s="105"/>
      <c r="E68" s="105"/>
      <c r="F68" s="105"/>
      <c r="G68" s="105"/>
      <c r="H68" s="10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01"/>
      <c r="F69" s="102"/>
      <c r="G69" s="103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01"/>
      <c r="F70" s="102"/>
      <c r="G70" s="103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01"/>
      <c r="F71" s="102"/>
      <c r="G71" s="103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5"/>
      <c r="F72" s="116"/>
      <c r="G72" s="117"/>
      <c r="H72" s="26">
        <f>D64+E64+F64+G64+H64</f>
        <v>141.25999999999982</v>
      </c>
    </row>
    <row r="73" spans="1:8" ht="25.5" customHeight="1" thickBot="1">
      <c r="A73" s="104" t="s">
        <v>107</v>
      </c>
      <c r="B73" s="105"/>
      <c r="C73" s="105"/>
      <c r="D73" s="105"/>
      <c r="E73" s="105"/>
      <c r="F73" s="105"/>
      <c r="G73" s="105"/>
      <c r="H73" s="10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01">
        <v>2</v>
      </c>
      <c r="F74" s="102"/>
      <c r="G74" s="103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4"/>
      <c r="F75" s="145"/>
      <c r="G75" s="146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41" t="s">
        <v>167</v>
      </c>
      <c r="F76" s="142"/>
      <c r="G76" s="142"/>
      <c r="H76" s="143"/>
    </row>
    <row r="77" ht="12.75">
      <c r="A77" s="1"/>
    </row>
    <row r="78" ht="12.75">
      <c r="A78" s="1"/>
    </row>
    <row r="79" spans="1:8" ht="38.25" customHeight="1">
      <c r="A79" s="140" t="s">
        <v>172</v>
      </c>
      <c r="B79" s="140"/>
      <c r="C79" s="140"/>
      <c r="D79" s="140"/>
      <c r="E79" s="140"/>
      <c r="F79" s="140"/>
      <c r="G79" s="140"/>
      <c r="H79" s="140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09" t="s">
        <v>115</v>
      </c>
      <c r="D82" s="110"/>
      <c r="E82" s="111"/>
    </row>
    <row r="83" spans="1:5" ht="18.75" customHeight="1" thickBot="1">
      <c r="A83" s="29">
        <v>2</v>
      </c>
      <c r="B83" s="4" t="s">
        <v>116</v>
      </c>
      <c r="C83" s="109" t="s">
        <v>117</v>
      </c>
      <c r="D83" s="110"/>
      <c r="E83" s="111"/>
    </row>
    <row r="84" spans="1:5" ht="16.5" customHeight="1" thickBot="1">
      <c r="A84" s="29">
        <v>3</v>
      </c>
      <c r="B84" s="4" t="s">
        <v>118</v>
      </c>
      <c r="C84" s="109" t="s">
        <v>119</v>
      </c>
      <c r="D84" s="110"/>
      <c r="E84" s="111"/>
    </row>
    <row r="85" spans="1:5" ht="13.5" thickBot="1">
      <c r="A85" s="29">
        <v>4</v>
      </c>
      <c r="B85" s="4" t="s">
        <v>16</v>
      </c>
      <c r="C85" s="109" t="s">
        <v>120</v>
      </c>
      <c r="D85" s="110"/>
      <c r="E85" s="111"/>
    </row>
    <row r="86" spans="1:5" ht="24" customHeight="1" thickBot="1">
      <c r="A86" s="29">
        <v>5</v>
      </c>
      <c r="B86" s="4" t="s">
        <v>86</v>
      </c>
      <c r="C86" s="109" t="s">
        <v>121</v>
      </c>
      <c r="D86" s="110"/>
      <c r="E86" s="111"/>
    </row>
    <row r="87" spans="1:5" ht="21" customHeight="1" thickBot="1">
      <c r="A87" s="30">
        <v>6</v>
      </c>
      <c r="B87" s="31" t="s">
        <v>122</v>
      </c>
      <c r="C87" s="109" t="s">
        <v>123</v>
      </c>
      <c r="D87" s="110"/>
      <c r="E87" s="111"/>
    </row>
  </sheetData>
  <sheetProtection/>
  <mergeCells count="65">
    <mergeCell ref="E71:G71"/>
    <mergeCell ref="E72:G72"/>
    <mergeCell ref="E74:G74"/>
    <mergeCell ref="E75:G75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D9:F9"/>
    <mergeCell ref="D10:F10"/>
    <mergeCell ref="D11:F11"/>
    <mergeCell ref="D12:F12"/>
    <mergeCell ref="D3:F3"/>
    <mergeCell ref="D8:F8"/>
    <mergeCell ref="A7:H7"/>
    <mergeCell ref="D22:F22"/>
    <mergeCell ref="D23:F23"/>
    <mergeCell ref="D24:F24"/>
    <mergeCell ref="D25:F25"/>
    <mergeCell ref="D26:F26"/>
    <mergeCell ref="D28:F28"/>
    <mergeCell ref="A73:H73"/>
    <mergeCell ref="E69:G69"/>
    <mergeCell ref="F43:G43"/>
    <mergeCell ref="C86:E86"/>
    <mergeCell ref="D54:E54"/>
    <mergeCell ref="D55:E55"/>
    <mergeCell ref="D47:E47"/>
    <mergeCell ref="A79:H79"/>
    <mergeCell ref="E76:H76"/>
    <mergeCell ref="E70:G70"/>
    <mergeCell ref="D27:F27"/>
    <mergeCell ref="D33:F33"/>
    <mergeCell ref="C87:E87"/>
    <mergeCell ref="D65:H65"/>
    <mergeCell ref="D66:H66"/>
    <mergeCell ref="C82:E82"/>
    <mergeCell ref="C83:E83"/>
    <mergeCell ref="C84:E84"/>
    <mergeCell ref="C85:E85"/>
    <mergeCell ref="A68:H68"/>
    <mergeCell ref="D50:E50"/>
    <mergeCell ref="D51:E51"/>
    <mergeCell ref="D52:E52"/>
    <mergeCell ref="D48:E48"/>
    <mergeCell ref="A35:H35"/>
    <mergeCell ref="D29:F29"/>
    <mergeCell ref="D31:F31"/>
    <mergeCell ref="D30:F30"/>
    <mergeCell ref="D32:F32"/>
    <mergeCell ref="A1:H1"/>
    <mergeCell ref="D4:F4"/>
    <mergeCell ref="D5:F5"/>
    <mergeCell ref="D6:F6"/>
    <mergeCell ref="A49:H49"/>
    <mergeCell ref="D53:E53"/>
    <mergeCell ref="D45:E45"/>
    <mergeCell ref="D46:E46"/>
    <mergeCell ref="D34:F34"/>
    <mergeCell ref="A44:H4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2016-03-11T07:42:31Z</dcterms:modified>
  <cp:category/>
  <cp:version/>
  <cp:contentType/>
  <cp:contentStatus/>
</cp:coreProperties>
</file>