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'2.8.'!$A$34</definedName>
    <definedName name="Par1890" localSheetId="2">'2.8.'!$A$35</definedName>
    <definedName name="Par1904" localSheetId="2">'2.8.'!#REF!</definedName>
    <definedName name="Par1933" localSheetId="2">'2.8.'!$A$43</definedName>
    <definedName name="Par1962" localSheetId="2">'2.8.'!$A$48</definedName>
    <definedName name="Par2005" localSheetId="2">'2.8.'!#REF!</definedName>
    <definedName name="Par2076" localSheetId="2">'2.8.'!$A$67</definedName>
    <definedName name="Par2105" localSheetId="2">'2.8.'!$A$72</definedName>
    <definedName name="Par2129" localSheetId="2">'2.8.'!$A$78</definedName>
    <definedName name="_xlnm.Print_Area" localSheetId="2">'2.8.'!$A$1:$I$91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<sst xmlns="http://schemas.openxmlformats.org/spreadsheetml/2006/main" count="278" uniqueCount="174">
  <si>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</si>
  <si>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</si>
  <si>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</si>
  <si>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</si>
  <si>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</si>
  <si>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</si>
  <si>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</si>
  <si>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</si>
  <si>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</si>
  <si>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</si>
  <si>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</si>
  <si>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</si>
  <si>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</si>
  <si>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</si>
  <si>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</si>
  <si>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</si>
  <si>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</si>
  <si>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</si>
  <si>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</si>
  <si>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</si>
  <si>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</si>
  <si>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</si>
  <si>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</si>
  <si>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</si>
  <si>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</si>
  <si>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</si>
  <si>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</si>
  <si>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</si>
  <si>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</si>
  <si>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</si>
  <si>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</si>
  <si>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</si>
  <si>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</si>
  <si>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</si>
  <si>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</si>
  <si>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</si>
  <si>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</si>
  <si>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</si>
  <si>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</si>
  <si>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</si>
  <si>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</si>
  <si>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</si>
  <si>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</si>
  <si>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</si>
  <si>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</si>
  <si>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</si>
  <si>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</si>
  <si>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</si>
  <si>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</si>
  <si>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</si>
  <si>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</si>
  <si>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</si>
  <si>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</si>
  <si>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</si>
  <si>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</si>
  <si>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</si>
  <si>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</si>
  <si>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</si>
  <si>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</si>
  <si>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</si>
  <si>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</si>
  <si>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</si>
  <si>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</si>
  <si>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</si>
  <si>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</si>
  <si>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</si>
  <si>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</si>
  <si>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</si>
  <si>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</si>
  <si>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</si>
  <si>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</si>
  <si>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</si>
  <si>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</si>
  <si>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</si>
  <si>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</si>
  <si>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</si>
  <si>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</si>
  <si>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</si>
  <si>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</si>
  <si>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</si>
  <si>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</si>
  <si>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</si>
  <si>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</si>
  <si>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</si>
  <si>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</si>
  <si>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</si>
  <si>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</si>
  <si>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</si>
  <si>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</si>
  <si>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</si>
  <si>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</si>
  <si>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</si>
  <si>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</si>
  <si>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</si>
  <si>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</si>
  <si>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</si>
  <si>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</si>
  <si>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</si>
  <si>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</si>
  <si>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</si>
  <si>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</si>
  <si>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</si>
  <si>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</si>
  <si>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</si>
  <si>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</si>
  <si>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</si>
  <si>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</si>
  <si>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</si>
  <si>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</si>
  <si>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</si>
  <si>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</si>
  <si>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</si>
  <si>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</si>
  <si>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</si>
  <si>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</si>
  <si>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</si>
  <si>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</si>
  <si>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</si>
  <si>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</si>
  <si>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</si>
  <si>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</si>
  <si>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</si>
  <si>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</si>
  <si>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</si>
  <si>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</si>
  <si>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</si>
  <si>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</si>
  <si>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</si>
  <si>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</si>
  <si>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</si>
  <si>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</si>
  <si>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</si>
  <si>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</si>
  <si>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</si>
  <si>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</si>
  <si>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</si>
  <si>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</si>
  <si>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</si>
  <si>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</si>
  <si>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</si>
  <si>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</si>
  <si>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</si>
  <si>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</si>
  <si>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</si>
  <si>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</si>
  <si>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</si>
  <si>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</si>
  <si>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</si>
  <si>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</si>
  <si>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</si>
  <si>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</si>
  <si>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</si>
  <si>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</si>
  <si>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</si>
  <si>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</si>
  <si>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</si>
  <si>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</si>
  <si>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</si>
  <si>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</si>
  <si>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</si>
  <si>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</si>
  <si>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</si>
  <si>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</si>
  <si>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</si>
  <si>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</si>
  <si>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</si>
  <si>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</si>
  <si>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БАБУШКИНА, д. 1        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</si>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</sst>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" borderId="2" applyNumberFormat="0" applyAlignment="0" applyProtection="0"/>
    <xf numFmtId="0" fontId="36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2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0" fillId="25" borderId="10" xfId="0" applyFont="1" applyFill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9" borderId="10" xfId="0" applyFont="1" applyFill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9" borderId="10" xfId="0" applyFont="1" applyFill="1" applyBorder="1" applyAlignment="1">
      <alignment wrapText="1"/>
    </xf>
    <xf numFmtId="0" fontId="4" fillId="9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2" fontId="4" fillId="9" borderId="10" xfId="0" applyNumberFormat="1" applyFont="1" applyFill="1" applyBorder="1" applyAlignment="1">
      <alignment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4" fillId="9" borderId="15" xfId="0" applyFont="1" applyFill="1" applyBorder="1" applyAlignment="1">
      <alignment wrapText="1"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25" borderId="24" xfId="0" applyFont="1" applyFill="1" applyBorder="1" applyAlignment="1">
      <alignment wrapText="1"/>
    </xf>
    <xf numFmtId="2" fontId="3" fillId="25" borderId="17" xfId="0" applyNumberFormat="1" applyFont="1" applyFill="1" applyBorder="1" applyAlignment="1">
      <alignment/>
    </xf>
    <xf numFmtId="0" fontId="4" fillId="25" borderId="10" xfId="0" applyFont="1" applyFill="1" applyBorder="1" applyAlignment="1">
      <alignment wrapText="1"/>
    </xf>
    <xf numFmtId="0" fontId="0" fillId="25" borderId="11" xfId="0" applyFont="1" applyFill="1" applyBorder="1" applyAlignment="1">
      <alignment vertical="top" wrapText="1"/>
    </xf>
    <xf numFmtId="2" fontId="4" fillId="25" borderId="10" xfId="0" applyNumberFormat="1" applyFont="1" applyFill="1" applyBorder="1" applyAlignment="1">
      <alignment wrapText="1"/>
    </xf>
    <xf numFmtId="0" fontId="0" fillId="25" borderId="18" xfId="0" applyFill="1" applyBorder="1" applyAlignment="1">
      <alignment/>
    </xf>
    <xf numFmtId="0" fontId="4" fillId="25" borderId="31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4" fillId="25" borderId="27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2" fontId="2" fillId="25" borderId="10" xfId="0" applyNumberFormat="1" applyFont="1" applyFill="1" applyBorder="1" applyAlignment="1">
      <alignment wrapText="1"/>
    </xf>
    <xf numFmtId="0" fontId="6" fillId="25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2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justify" wrapText="1"/>
    </xf>
    <xf numFmtId="0" fontId="37" fillId="0" borderId="44" xfId="0" applyFont="1" applyBorder="1" applyAlignment="1">
      <alignment wrapText="1"/>
    </xf>
    <xf numFmtId="0" fontId="4" fillId="0" borderId="44" xfId="0" applyFont="1" applyBorder="1" applyAlignment="1">
      <alignment/>
    </xf>
    <xf numFmtId="0" fontId="46" fillId="0" borderId="44" xfId="0" applyFont="1" applyFill="1" applyBorder="1" applyAlignment="1">
      <alignment vertical="top" wrapText="1"/>
    </xf>
    <xf numFmtId="0" fontId="0" fillId="26" borderId="44" xfId="0" applyFill="1" applyBorder="1" applyAlignment="1">
      <alignment wrapText="1"/>
    </xf>
    <xf numFmtId="0" fontId="0" fillId="26" borderId="44" xfId="0" applyFill="1" applyBorder="1" applyAlignment="1">
      <alignment/>
    </xf>
    <xf numFmtId="0" fontId="47" fillId="0" borderId="44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%201\&#1043;&#1077;&#1085;&#1077;&#1088;&#1072;&#1090;&#1086;&#1088;%20&#1087;&#1086;%20&#1085;&#1072;&#1095;&#1080;&#1089;&#1083;&#1077;&#1085;&#1080;&#1103;&#1084;%20&#1041;&#1072;&#1073;&#1091;&#1096;&#1082;&#1080;&#1085;&#1072;%20&#1046;&#1069;&#1059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1">
          <cell r="X11">
            <v>259.0299999999999</v>
          </cell>
          <cell r="Z11">
            <v>241.14000000000001</v>
          </cell>
        </row>
        <row r="12">
          <cell r="Z12">
            <v>1891.3799999999997</v>
          </cell>
        </row>
        <row r="13">
          <cell r="Z13">
            <v>429.03999999999996</v>
          </cell>
        </row>
        <row r="14">
          <cell r="U14">
            <v>-798.4800000000001</v>
          </cell>
          <cell r="X14">
            <v>16179.880000000001</v>
          </cell>
          <cell r="Z14">
            <v>19268.030000000006</v>
          </cell>
        </row>
        <row r="16">
          <cell r="S16">
            <v>1645.7</v>
          </cell>
          <cell r="X16">
            <v>5657.7</v>
          </cell>
          <cell r="Z16">
            <v>6849.939999999999</v>
          </cell>
        </row>
        <row r="17">
          <cell r="S17">
            <v>11127.23</v>
          </cell>
          <cell r="X17">
            <v>37125.14</v>
          </cell>
          <cell r="Z17">
            <v>44177.62999999999</v>
          </cell>
        </row>
        <row r="18">
          <cell r="Z18">
            <v>4785.839999999998</v>
          </cell>
        </row>
        <row r="19">
          <cell r="Z19">
            <v>6965.6900000000005</v>
          </cell>
        </row>
        <row r="20">
          <cell r="Z20">
            <v>27408.739999999998</v>
          </cell>
        </row>
        <row r="21">
          <cell r="U21">
            <v>8007.639999999999</v>
          </cell>
          <cell r="X21">
            <v>13919.739999999998</v>
          </cell>
          <cell r="Z21">
            <v>11937.919999999998</v>
          </cell>
        </row>
        <row r="22">
          <cell r="U22">
            <v>1638.4900000000005</v>
          </cell>
          <cell r="X22">
            <v>2848.21</v>
          </cell>
          <cell r="Z22">
            <v>2442.7</v>
          </cell>
        </row>
        <row r="23">
          <cell r="U23">
            <v>-18617.98</v>
          </cell>
          <cell r="X23">
            <v>50600.46</v>
          </cell>
          <cell r="Z23">
            <v>45649.35999999999</v>
          </cell>
        </row>
        <row r="25">
          <cell r="U25">
            <v>221.65</v>
          </cell>
          <cell r="X25">
            <v>327.96999999999997</v>
          </cell>
          <cell r="Z25">
            <v>267.08</v>
          </cell>
        </row>
        <row r="26">
          <cell r="U26">
            <v>45.36000000000001</v>
          </cell>
          <cell r="X26">
            <v>67.10999999999999</v>
          </cell>
          <cell r="Z26">
            <v>54.67</v>
          </cell>
        </row>
        <row r="27">
          <cell r="U27">
            <v>-570.04</v>
          </cell>
          <cell r="X27">
            <v>1503.7199999999998</v>
          </cell>
          <cell r="Z27">
            <v>1271.42</v>
          </cell>
        </row>
        <row r="28">
          <cell r="X28">
            <v>352780.9199999999</v>
          </cell>
          <cell r="Z28">
            <v>365372.36999999994</v>
          </cell>
        </row>
        <row r="29">
          <cell r="S29">
            <v>13.03</v>
          </cell>
          <cell r="Z29">
            <v>9.02</v>
          </cell>
        </row>
        <row r="30">
          <cell r="S30">
            <v>138.14</v>
          </cell>
          <cell r="Z30">
            <v>119.08999999999999</v>
          </cell>
        </row>
        <row r="31">
          <cell r="S31">
            <v>24.01</v>
          </cell>
          <cell r="Z31">
            <v>20.700000000000003</v>
          </cell>
        </row>
        <row r="32">
          <cell r="X32">
            <v>912.0400000000002</v>
          </cell>
          <cell r="Z32">
            <v>426.66999999999996</v>
          </cell>
        </row>
        <row r="33">
          <cell r="Z33">
            <v>1581.43</v>
          </cell>
        </row>
        <row r="34">
          <cell r="Z34">
            <v>261.05</v>
          </cell>
        </row>
        <row r="35">
          <cell r="X35">
            <v>486.60000000000014</v>
          </cell>
          <cell r="Z35">
            <v>358.71000000000004</v>
          </cell>
        </row>
        <row r="36">
          <cell r="U36">
            <v>0</v>
          </cell>
          <cell r="Z36">
            <v>1931.9299999999998</v>
          </cell>
        </row>
        <row r="37">
          <cell r="Z37">
            <v>428.22999999999996</v>
          </cell>
        </row>
        <row r="38">
          <cell r="U38">
            <v>-1452.9799999999998</v>
          </cell>
          <cell r="X38">
            <v>24345.29</v>
          </cell>
          <cell r="Z38">
            <v>20923.399999999994</v>
          </cell>
        </row>
        <row r="39">
          <cell r="Z39">
            <v>784.1999999999999</v>
          </cell>
        </row>
        <row r="40">
          <cell r="S40">
            <v>5495.14</v>
          </cell>
          <cell r="X40">
            <v>16932.840000000004</v>
          </cell>
          <cell r="Z40">
            <v>18311.349999999995</v>
          </cell>
        </row>
        <row r="41">
          <cell r="S41">
            <v>61.00000000000001</v>
          </cell>
          <cell r="Z41">
            <v>42.57</v>
          </cell>
        </row>
        <row r="42">
          <cell r="S42">
            <v>5058.509999999999</v>
          </cell>
          <cell r="X42">
            <v>23502.039999999994</v>
          </cell>
          <cell r="Z42">
            <v>20764.459999999992</v>
          </cell>
        </row>
        <row r="43">
          <cell r="S43">
            <v>750.09</v>
          </cell>
          <cell r="Z43">
            <v>502.59000000000003</v>
          </cell>
        </row>
        <row r="44">
          <cell r="S44">
            <v>4331.54</v>
          </cell>
          <cell r="W44">
            <v>22723.3</v>
          </cell>
          <cell r="Z44">
            <v>20280.680000000004</v>
          </cell>
        </row>
        <row r="45">
          <cell r="S45">
            <v>180.51999999999998</v>
          </cell>
          <cell r="Z45">
            <v>125.06000000000002</v>
          </cell>
        </row>
        <row r="46">
          <cell r="S46">
            <v>89.67</v>
          </cell>
          <cell r="Z46">
            <v>62.18999999999999</v>
          </cell>
        </row>
        <row r="47">
          <cell r="S47">
            <v>23.000000000000004</v>
          </cell>
          <cell r="Z47">
            <v>15.92</v>
          </cell>
        </row>
        <row r="48">
          <cell r="U48">
            <v>-652.1300000000001</v>
          </cell>
          <cell r="X48">
            <v>10202.5</v>
          </cell>
          <cell r="Z48">
            <v>8526.09</v>
          </cell>
        </row>
        <row r="49">
          <cell r="Z49">
            <v>72.13000000000001</v>
          </cell>
        </row>
        <row r="50">
          <cell r="Z50">
            <v>48.599999999999994</v>
          </cell>
        </row>
        <row r="51">
          <cell r="S51">
            <v>5838.19</v>
          </cell>
          <cell r="W51">
            <v>30606.959999999992</v>
          </cell>
          <cell r="Z51">
            <v>29051.059999999998</v>
          </cell>
        </row>
        <row r="52">
          <cell r="X52">
            <v>820.5999999999999</v>
          </cell>
          <cell r="Z52">
            <v>479.87000000000006</v>
          </cell>
        </row>
        <row r="53">
          <cell r="Z53">
            <v>68.61</v>
          </cell>
        </row>
        <row r="54">
          <cell r="U54">
            <v>0</v>
          </cell>
          <cell r="Z54">
            <v>-155.9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tabSelected="1" view="pageBreakPreview" zoomScaleSheetLayoutView="100" zoomScalePageLayoutView="0" workbookViewId="0" topLeftCell="A75">
      <selection activeCell="F85" sqref="F8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9.00390625" style="0" customWidth="1"/>
    <col min="7" max="7" width="14.7109375" style="0" customWidth="1"/>
    <col min="8" max="8" width="15.00390625" style="0" customWidth="1"/>
  </cols>
  <sheetData>
    <row r="1" spans="1:8" ht="62.25" customHeight="1">
      <c r="A1" s="84" t="s">
        <v>167</v>
      </c>
      <c r="B1" s="84"/>
      <c r="C1" s="84"/>
      <c r="D1" s="84"/>
      <c r="E1" s="84"/>
      <c r="F1" s="84"/>
      <c r="G1" s="84"/>
      <c r="H1" s="84"/>
    </row>
    <row r="2" ht="13.5" thickBot="1">
      <c r="A2" s="1"/>
    </row>
    <row r="3" spans="1:8" ht="23.25" thickBot="1">
      <c r="A3" s="7" t="s">
        <v>0</v>
      </c>
      <c r="B3" s="8" t="s">
        <v>1</v>
      </c>
      <c r="C3" s="37" t="s">
        <v>2</v>
      </c>
      <c r="D3" s="127"/>
      <c r="E3" s="122"/>
      <c r="F3" s="12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86"/>
      <c r="E4" s="87"/>
      <c r="F4" s="88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89"/>
      <c r="E5" s="90"/>
      <c r="F5" s="91"/>
      <c r="G5" s="38">
        <v>42370</v>
      </c>
      <c r="H5" s="38"/>
    </row>
    <row r="6" spans="1:8" ht="26.25" thickBot="1">
      <c r="A6" s="4" t="s">
        <v>11</v>
      </c>
      <c r="B6" s="4" t="s">
        <v>12</v>
      </c>
      <c r="C6" s="3"/>
      <c r="D6" s="92"/>
      <c r="E6" s="93"/>
      <c r="F6" s="94"/>
      <c r="G6" s="39">
        <v>42735</v>
      </c>
      <c r="H6" s="5"/>
    </row>
    <row r="7" spans="1:8" ht="38.25" customHeight="1" thickBot="1">
      <c r="A7" s="106" t="s">
        <v>13</v>
      </c>
      <c r="B7" s="107"/>
      <c r="C7" s="107"/>
      <c r="D7" s="108"/>
      <c r="E7" s="108"/>
      <c r="F7" s="108"/>
      <c r="G7" s="107"/>
      <c r="H7" s="109"/>
    </row>
    <row r="8" spans="1:8" ht="33" customHeight="1" thickBot="1">
      <c r="A8" s="43" t="s">
        <v>0</v>
      </c>
      <c r="B8" s="42" t="s">
        <v>1</v>
      </c>
      <c r="C8" s="44" t="s">
        <v>2</v>
      </c>
      <c r="D8" s="129" t="s">
        <v>3</v>
      </c>
      <c r="E8" s="130"/>
      <c r="F8" s="131"/>
      <c r="G8" s="40" t="s">
        <v>155</v>
      </c>
      <c r="H8" s="41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1" t="s">
        <v>15</v>
      </c>
      <c r="E9" s="122"/>
      <c r="F9" s="12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1" t="s">
        <v>18</v>
      </c>
      <c r="E10" s="122"/>
      <c r="F10" s="123"/>
      <c r="G10" s="71">
        <v>40990.89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1" t="s">
        <v>20</v>
      </c>
      <c r="E11" s="122"/>
      <c r="F11" s="123"/>
      <c r="G11" s="70">
        <f>'[1]Report'!$S$16+'[1]Report'!$S$17+'[1]Report'!$S$29+'[1]Report'!$S$30+'[1]Report'!$S$31+'[1]Report'!$S$40+'[1]Report'!$S$41+'[1]Report'!$S$42+'[1]Report'!$S$43+'[1]Report'!$S$44+'[1]Report'!$S$45+'[1]Report'!$S$46+'[1]Report'!$S$47+'[1]Report'!$S$51</f>
        <v>34775.77</v>
      </c>
      <c r="H11" s="55"/>
    </row>
    <row r="12" spans="1:8" ht="51.75" customHeight="1" thickBot="1">
      <c r="A12" s="4" t="s">
        <v>21</v>
      </c>
      <c r="B12" s="14" t="s">
        <v>22</v>
      </c>
      <c r="C12" s="3" t="s">
        <v>16</v>
      </c>
      <c r="D12" s="133" t="s">
        <v>23</v>
      </c>
      <c r="E12" s="134"/>
      <c r="F12" s="135"/>
      <c r="G12" s="69">
        <f>G13+G14+G20+G21+G22+G23</f>
        <v>136547.97999999998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0" t="s">
        <v>26</v>
      </c>
      <c r="E13" s="101"/>
      <c r="F13" s="102"/>
      <c r="G13" s="72">
        <f>'[1]Report'!$W$44</f>
        <v>22723.3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0" t="s">
        <v>29</v>
      </c>
      <c r="E14" s="101"/>
      <c r="F14" s="102"/>
      <c r="G14" s="72">
        <f>'[1]Report'!$X$40</f>
        <v>16932.840000000004</v>
      </c>
      <c r="H14" s="5"/>
    </row>
    <row r="15" spans="1:8" ht="26.25" customHeight="1" thickBot="1">
      <c r="A15" s="4"/>
      <c r="B15" s="6"/>
      <c r="C15" s="3" t="s">
        <v>16</v>
      </c>
      <c r="D15" s="100" t="s">
        <v>157</v>
      </c>
      <c r="E15" s="101"/>
      <c r="F15" s="102"/>
      <c r="G15" s="72">
        <f>'[1]Report'!$Z$40</f>
        <v>18311.349999999995</v>
      </c>
      <c r="H15" s="5"/>
    </row>
    <row r="16" spans="1:8" ht="13.5" customHeight="1" thickBot="1">
      <c r="A16" s="4"/>
      <c r="B16" s="6"/>
      <c r="C16" s="3" t="s">
        <v>16</v>
      </c>
      <c r="D16" s="100" t="s">
        <v>158</v>
      </c>
      <c r="E16" s="101"/>
      <c r="F16" s="102"/>
      <c r="G16" s="73">
        <f>'[1]Report'!$S$40+G14-G15</f>
        <v>4116.630000000008</v>
      </c>
      <c r="H16" s="55"/>
    </row>
    <row r="17" spans="1:8" ht="13.5" customHeight="1" thickBot="1">
      <c r="A17" s="4"/>
      <c r="B17" s="6"/>
      <c r="C17" s="3" t="s">
        <v>16</v>
      </c>
      <c r="D17" s="100" t="s">
        <v>159</v>
      </c>
      <c r="E17" s="101"/>
      <c r="F17" s="102"/>
      <c r="G17" s="72">
        <v>7891</v>
      </c>
      <c r="H17" s="5"/>
    </row>
    <row r="18" spans="1:8" ht="24.75" customHeight="1" thickBot="1">
      <c r="A18" s="4"/>
      <c r="B18" s="6"/>
      <c r="C18" s="3" t="s">
        <v>16</v>
      </c>
      <c r="D18" s="100" t="s">
        <v>18</v>
      </c>
      <c r="E18" s="101"/>
      <c r="F18" s="102"/>
      <c r="G18" s="74">
        <f>G10</f>
        <v>40990.89</v>
      </c>
      <c r="H18" s="5"/>
    </row>
    <row r="19" spans="1:8" ht="27" customHeight="1" thickBot="1">
      <c r="A19" s="4"/>
      <c r="B19" s="6"/>
      <c r="C19" s="3" t="s">
        <v>16</v>
      </c>
      <c r="D19" s="100" t="s">
        <v>55</v>
      </c>
      <c r="E19" s="101"/>
      <c r="F19" s="102"/>
      <c r="G19" s="82">
        <f>G18+G15-G17</f>
        <v>51411.23999999999</v>
      </c>
      <c r="H19" s="5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6" t="s">
        <v>32</v>
      </c>
      <c r="E20" s="137"/>
      <c r="F20" s="138"/>
      <c r="G20" s="72">
        <f>'[1]Report'!$W$51</f>
        <v>30606.959999999992</v>
      </c>
      <c r="H20" s="5"/>
    </row>
    <row r="21" spans="1:8" ht="26.25" customHeight="1" thickBot="1">
      <c r="A21" s="4"/>
      <c r="B21" s="35" t="s">
        <v>149</v>
      </c>
      <c r="C21" s="3" t="s">
        <v>16</v>
      </c>
      <c r="D21" s="121" t="s">
        <v>152</v>
      </c>
      <c r="E21" s="122"/>
      <c r="F21" s="123"/>
      <c r="G21" s="70">
        <f>'[1]Report'!$X$42</f>
        <v>23502.039999999994</v>
      </c>
      <c r="H21" s="5"/>
    </row>
    <row r="22" spans="1:8" ht="26.25" customHeight="1" thickBot="1">
      <c r="A22" s="4"/>
      <c r="B22" s="35" t="s">
        <v>151</v>
      </c>
      <c r="C22" s="3" t="s">
        <v>16</v>
      </c>
      <c r="D22" s="121" t="s">
        <v>153</v>
      </c>
      <c r="E22" s="122"/>
      <c r="F22" s="123"/>
      <c r="G22" s="70">
        <f>'[1]Report'!$X$16</f>
        <v>5657.7</v>
      </c>
      <c r="H22" s="5"/>
    </row>
    <row r="23" spans="1:8" ht="35.25" customHeight="1" thickBot="1">
      <c r="A23" s="4"/>
      <c r="B23" s="36" t="s">
        <v>150</v>
      </c>
      <c r="C23" s="3" t="s">
        <v>16</v>
      </c>
      <c r="D23" s="124" t="s">
        <v>154</v>
      </c>
      <c r="E23" s="125"/>
      <c r="F23" s="126"/>
      <c r="G23" s="70">
        <f>'[1]Report'!$X$17</f>
        <v>37125.14</v>
      </c>
      <c r="H23" s="5"/>
    </row>
    <row r="24" spans="1:8" ht="26.25" customHeight="1" thickBot="1">
      <c r="A24" s="4" t="s">
        <v>33</v>
      </c>
      <c r="B24" s="14" t="s">
        <v>34</v>
      </c>
      <c r="C24" s="3" t="s">
        <v>16</v>
      </c>
      <c r="D24" s="121" t="s">
        <v>35</v>
      </c>
      <c r="E24" s="122"/>
      <c r="F24" s="123"/>
      <c r="G24" s="70">
        <f>G25</f>
        <v>140332.25999999998</v>
      </c>
      <c r="H24" s="5"/>
    </row>
    <row r="25" spans="1:8" ht="51" customHeight="1" thickBot="1">
      <c r="A25" s="4" t="s">
        <v>36</v>
      </c>
      <c r="B25" s="6" t="s">
        <v>37</v>
      </c>
      <c r="C25" s="3" t="s">
        <v>16</v>
      </c>
      <c r="D25" s="133" t="s">
        <v>38</v>
      </c>
      <c r="E25" s="134"/>
      <c r="F25" s="135"/>
      <c r="G25" s="73">
        <f>'[1]Report'!$Z$16+'[1]Report'!$Z$17+'[1]Report'!$Z$29+'[1]Report'!$Z$30+'[1]Report'!$Z$31+'[1]Report'!$Z$40+'[1]Report'!$Z$41+'[1]Report'!$Z$42+'[1]Report'!$Z$43+'[1]Report'!$Z$44+'[1]Report'!$Z$45+'[1]Report'!$Z$46+'[1]Report'!$Z$47+'[1]Report'!$Z$51</f>
        <v>140332.25999999998</v>
      </c>
      <c r="H25" s="55"/>
    </row>
    <row r="26" spans="1:8" ht="39.75" customHeight="1" thickBot="1">
      <c r="A26" s="4" t="s">
        <v>39</v>
      </c>
      <c r="B26" s="6" t="s">
        <v>40</v>
      </c>
      <c r="C26" s="3" t="s">
        <v>16</v>
      </c>
      <c r="D26" s="100" t="s">
        <v>41</v>
      </c>
      <c r="E26" s="101"/>
      <c r="F26" s="102"/>
      <c r="G26" s="12">
        <v>0</v>
      </c>
      <c r="H26" s="55"/>
    </row>
    <row r="27" spans="1:8" ht="13.5" customHeight="1" thickBot="1">
      <c r="A27" s="4" t="s">
        <v>42</v>
      </c>
      <c r="B27" s="6" t="s">
        <v>43</v>
      </c>
      <c r="C27" s="3" t="s">
        <v>16</v>
      </c>
      <c r="D27" s="100" t="s">
        <v>44</v>
      </c>
      <c r="E27" s="101"/>
      <c r="F27" s="102"/>
      <c r="G27" s="73">
        <v>0</v>
      </c>
      <c r="H27" s="55"/>
    </row>
    <row r="28" spans="1:8" ht="41.25" customHeight="1" thickBot="1">
      <c r="A28" s="4" t="s">
        <v>45</v>
      </c>
      <c r="B28" s="6" t="s">
        <v>46</v>
      </c>
      <c r="C28" s="3" t="s">
        <v>16</v>
      </c>
      <c r="D28" s="100" t="s">
        <v>47</v>
      </c>
      <c r="E28" s="101"/>
      <c r="F28" s="102"/>
      <c r="G28" s="12">
        <v>0</v>
      </c>
      <c r="H28" s="55"/>
    </row>
    <row r="29" spans="1:9" ht="13.5" customHeight="1" thickBot="1">
      <c r="A29" s="4" t="s">
        <v>48</v>
      </c>
      <c r="B29" s="13" t="s">
        <v>49</v>
      </c>
      <c r="C29" s="3" t="s">
        <v>16</v>
      </c>
      <c r="D29" s="100" t="s">
        <v>125</v>
      </c>
      <c r="E29" s="101"/>
      <c r="F29" s="102"/>
      <c r="G29" s="72">
        <v>0</v>
      </c>
      <c r="H29" s="55"/>
      <c r="I29" s="5"/>
    </row>
    <row r="30" spans="1:8" ht="35.25" customHeight="1" thickBot="1">
      <c r="A30" s="4" t="s">
        <v>50</v>
      </c>
      <c r="B30" s="25" t="s">
        <v>51</v>
      </c>
      <c r="C30" s="3" t="s">
        <v>16</v>
      </c>
      <c r="D30" s="100" t="s">
        <v>51</v>
      </c>
      <c r="E30" s="101"/>
      <c r="F30" s="102"/>
      <c r="G30" s="45">
        <f>G24+G10</f>
        <v>181323.14999999997</v>
      </c>
      <c r="H30" s="56"/>
    </row>
    <row r="31" spans="1:8" ht="41.25" customHeight="1" thickBot="1">
      <c r="A31" s="4" t="s">
        <v>52</v>
      </c>
      <c r="B31" s="4" t="s">
        <v>53</v>
      </c>
      <c r="C31" s="3" t="s">
        <v>16</v>
      </c>
      <c r="D31" s="100" t="s">
        <v>53</v>
      </c>
      <c r="E31" s="101"/>
      <c r="F31" s="102"/>
      <c r="G31" s="12">
        <v>0</v>
      </c>
      <c r="H31" s="5">
        <v>0</v>
      </c>
    </row>
    <row r="32" spans="1:8" ht="44.25" customHeight="1" thickBot="1">
      <c r="A32" s="4" t="s">
        <v>54</v>
      </c>
      <c r="B32" s="4" t="s">
        <v>55</v>
      </c>
      <c r="C32" s="3" t="s">
        <v>16</v>
      </c>
      <c r="D32" s="100" t="s">
        <v>55</v>
      </c>
      <c r="E32" s="101"/>
      <c r="F32" s="102"/>
      <c r="G32" s="81">
        <f>G19</f>
        <v>51411.23999999999</v>
      </c>
      <c r="H32" s="52"/>
    </row>
    <row r="33" spans="1:8" ht="39" customHeight="1" thickBot="1">
      <c r="A33" s="4" t="s">
        <v>56</v>
      </c>
      <c r="B33" s="4" t="s">
        <v>156</v>
      </c>
      <c r="C33" s="3" t="s">
        <v>16</v>
      </c>
      <c r="D33" s="100" t="s">
        <v>57</v>
      </c>
      <c r="E33" s="101"/>
      <c r="F33" s="102"/>
      <c r="G33" s="55">
        <f>G11+G12-G24</f>
        <v>30991.48999999999</v>
      </c>
      <c r="H33" s="55"/>
    </row>
    <row r="34" spans="1:8" ht="38.25" customHeight="1" thickBot="1">
      <c r="A34" s="103" t="s">
        <v>58</v>
      </c>
      <c r="B34" s="104"/>
      <c r="C34" s="104"/>
      <c r="D34" s="104"/>
      <c r="E34" s="104"/>
      <c r="F34" s="107"/>
      <c r="G34" s="104"/>
      <c r="H34" s="109"/>
    </row>
    <row r="35" spans="1:8" ht="68.25" thickBot="1">
      <c r="A35" s="4" t="s">
        <v>59</v>
      </c>
      <c r="B35" s="4" t="s">
        <v>60</v>
      </c>
      <c r="C35" s="3" t="s">
        <v>133</v>
      </c>
      <c r="D35" s="17" t="s">
        <v>63</v>
      </c>
      <c r="E35" s="4" t="s">
        <v>134</v>
      </c>
      <c r="F35" s="50" t="s">
        <v>136</v>
      </c>
      <c r="G35" s="51" t="s">
        <v>160</v>
      </c>
      <c r="H35" s="47" t="s">
        <v>141</v>
      </c>
    </row>
    <row r="36" spans="1:8" ht="79.5" customHeight="1" thickBot="1">
      <c r="A36" s="15">
        <v>1</v>
      </c>
      <c r="B36" s="4" t="s">
        <v>126</v>
      </c>
      <c r="C36" s="3" t="s">
        <v>129</v>
      </c>
      <c r="D36" s="64" t="s">
        <v>161</v>
      </c>
      <c r="E36" s="58">
        <v>2.13</v>
      </c>
      <c r="F36" s="65" t="s">
        <v>137</v>
      </c>
      <c r="G36" s="66">
        <v>3810334293</v>
      </c>
      <c r="H36" s="67">
        <f>G17</f>
        <v>7891</v>
      </c>
    </row>
    <row r="37" spans="1:8" ht="54.75" customHeight="1" thickBot="1">
      <c r="A37" s="15">
        <v>2</v>
      </c>
      <c r="B37" s="4" t="s">
        <v>132</v>
      </c>
      <c r="C37" s="3" t="s">
        <v>129</v>
      </c>
      <c r="D37" s="57" t="s">
        <v>162</v>
      </c>
      <c r="E37" s="83">
        <v>4.07</v>
      </c>
      <c r="F37" s="65" t="s">
        <v>137</v>
      </c>
      <c r="G37" s="66">
        <v>3810334293</v>
      </c>
      <c r="H37" s="67">
        <f>G13</f>
        <v>22723.3</v>
      </c>
    </row>
    <row r="38" spans="1:8" ht="39" customHeight="1" thickBot="1">
      <c r="A38" s="15">
        <v>3</v>
      </c>
      <c r="B38" s="4" t="s">
        <v>127</v>
      </c>
      <c r="C38" s="3" t="s">
        <v>129</v>
      </c>
      <c r="D38" s="57" t="s">
        <v>135</v>
      </c>
      <c r="E38" s="58">
        <v>3.85</v>
      </c>
      <c r="F38" s="65" t="s">
        <v>138</v>
      </c>
      <c r="G38" s="66">
        <v>3848000155</v>
      </c>
      <c r="H38" s="67">
        <f>G20</f>
        <v>30606.959999999992</v>
      </c>
    </row>
    <row r="39" spans="1:8" ht="39" customHeight="1" thickBot="1">
      <c r="A39" s="15">
        <v>4</v>
      </c>
      <c r="B39" s="4" t="s">
        <v>128</v>
      </c>
      <c r="C39" s="3" t="s">
        <v>129</v>
      </c>
      <c r="D39" s="57" t="s">
        <v>135</v>
      </c>
      <c r="E39" s="58">
        <v>3.25</v>
      </c>
      <c r="F39" s="65" t="s">
        <v>139</v>
      </c>
      <c r="G39" s="66">
        <v>3837003965</v>
      </c>
      <c r="H39" s="67">
        <f>G21</f>
        <v>23502.039999999994</v>
      </c>
    </row>
    <row r="40" spans="1:8" ht="68.25" thickBot="1">
      <c r="A40" s="15">
        <v>5</v>
      </c>
      <c r="B40" s="4" t="s">
        <v>130</v>
      </c>
      <c r="C40" s="3" t="s">
        <v>129</v>
      </c>
      <c r="D40" s="64" t="s">
        <v>161</v>
      </c>
      <c r="E40" s="58">
        <v>0.82</v>
      </c>
      <c r="F40" s="65" t="s">
        <v>140</v>
      </c>
      <c r="G40" s="66">
        <v>3848006622</v>
      </c>
      <c r="H40" s="67">
        <f>G22</f>
        <v>5657.7</v>
      </c>
    </row>
    <row r="41" spans="1:8" ht="68.25" thickBot="1">
      <c r="A41" s="15">
        <v>6</v>
      </c>
      <c r="B41" s="16" t="s">
        <v>131</v>
      </c>
      <c r="C41" s="3" t="s">
        <v>129</v>
      </c>
      <c r="D41" s="64" t="s">
        <v>161</v>
      </c>
      <c r="E41" s="58">
        <v>6.37</v>
      </c>
      <c r="F41" s="68" t="s">
        <v>140</v>
      </c>
      <c r="G41" s="66">
        <v>3848006622</v>
      </c>
      <c r="H41" s="67">
        <f>G23</f>
        <v>37125.14</v>
      </c>
    </row>
    <row r="42" spans="1:8" ht="40.5" customHeight="1" thickBot="1">
      <c r="A42" s="4" t="s">
        <v>61</v>
      </c>
      <c r="B42" s="4" t="s">
        <v>62</v>
      </c>
      <c r="C42" s="3" t="s">
        <v>16</v>
      </c>
      <c r="D42" s="4"/>
      <c r="E42" s="4"/>
      <c r="F42" s="132"/>
      <c r="G42" s="102"/>
      <c r="H42" s="67">
        <f>SUM(H36:H41)</f>
        <v>127506.13999999998</v>
      </c>
    </row>
    <row r="43" spans="1:8" ht="19.5" customHeight="1" thickBot="1">
      <c r="A43" s="103" t="s">
        <v>64</v>
      </c>
      <c r="B43" s="104"/>
      <c r="C43" s="104"/>
      <c r="D43" s="104"/>
      <c r="E43" s="104"/>
      <c r="F43" s="104"/>
      <c r="G43" s="104"/>
      <c r="H43" s="105"/>
    </row>
    <row r="44" spans="1:8" ht="47.25" customHeight="1" thickBot="1">
      <c r="A44" s="57" t="s">
        <v>65</v>
      </c>
      <c r="B44" s="57" t="s">
        <v>66</v>
      </c>
      <c r="C44" s="58" t="s">
        <v>67</v>
      </c>
      <c r="D44" s="98" t="s">
        <v>142</v>
      </c>
      <c r="E44" s="99"/>
      <c r="F44" s="62">
        <v>0</v>
      </c>
      <c r="G44" s="57"/>
      <c r="H44" s="55"/>
    </row>
    <row r="45" spans="1:8" ht="45.75" customHeight="1" thickBot="1">
      <c r="A45" s="57" t="s">
        <v>68</v>
      </c>
      <c r="B45" s="57" t="s">
        <v>69</v>
      </c>
      <c r="C45" s="58" t="s">
        <v>67</v>
      </c>
      <c r="D45" s="98" t="s">
        <v>69</v>
      </c>
      <c r="E45" s="99"/>
      <c r="F45" s="62">
        <v>0</v>
      </c>
      <c r="G45" s="57"/>
      <c r="H45" s="55"/>
    </row>
    <row r="46" spans="1:8" ht="41.25" customHeight="1" thickBot="1">
      <c r="A46" s="57" t="s">
        <v>70</v>
      </c>
      <c r="B46" s="57" t="s">
        <v>71</v>
      </c>
      <c r="C46" s="58" t="s">
        <v>67</v>
      </c>
      <c r="D46" s="98" t="s">
        <v>71</v>
      </c>
      <c r="E46" s="99"/>
      <c r="F46" s="62">
        <v>0</v>
      </c>
      <c r="G46" s="57"/>
      <c r="H46" s="55"/>
    </row>
    <row r="47" spans="1:8" ht="37.5" customHeight="1" thickBot="1">
      <c r="A47" s="57" t="s">
        <v>72</v>
      </c>
      <c r="B47" s="57" t="s">
        <v>73</v>
      </c>
      <c r="C47" s="58" t="s">
        <v>16</v>
      </c>
      <c r="D47" s="98" t="s">
        <v>73</v>
      </c>
      <c r="E47" s="99"/>
      <c r="F47" s="62">
        <v>0</v>
      </c>
      <c r="G47" s="57"/>
      <c r="H47" s="55"/>
    </row>
    <row r="48" spans="1:8" ht="18.75" customHeight="1" thickBot="1">
      <c r="A48" s="95" t="s">
        <v>74</v>
      </c>
      <c r="B48" s="96"/>
      <c r="C48" s="96"/>
      <c r="D48" s="96"/>
      <c r="E48" s="96"/>
      <c r="F48" s="96"/>
      <c r="G48" s="96"/>
      <c r="H48" s="97"/>
    </row>
    <row r="49" spans="1:8" ht="42.75" customHeight="1" thickBot="1">
      <c r="A49" s="57" t="s">
        <v>75</v>
      </c>
      <c r="B49" s="57" t="s">
        <v>15</v>
      </c>
      <c r="C49" s="58" t="s">
        <v>16</v>
      </c>
      <c r="D49" s="98" t="s">
        <v>15</v>
      </c>
      <c r="E49" s="99"/>
      <c r="F49" s="62">
        <v>0</v>
      </c>
      <c r="G49" s="57"/>
      <c r="H49" s="55"/>
    </row>
    <row r="50" spans="1:8" ht="42" customHeight="1" thickBot="1">
      <c r="A50" s="57" t="s">
        <v>76</v>
      </c>
      <c r="B50" s="57" t="s">
        <v>18</v>
      </c>
      <c r="C50" s="58" t="s">
        <v>16</v>
      </c>
      <c r="D50" s="98" t="s">
        <v>18</v>
      </c>
      <c r="E50" s="99"/>
      <c r="F50" s="62">
        <v>0</v>
      </c>
      <c r="G50" s="57"/>
      <c r="H50" s="55"/>
    </row>
    <row r="51" spans="1:8" ht="48.75" customHeight="1" thickBot="1">
      <c r="A51" s="57" t="s">
        <v>77</v>
      </c>
      <c r="B51" s="57" t="s">
        <v>20</v>
      </c>
      <c r="C51" s="58" t="s">
        <v>16</v>
      </c>
      <c r="D51" s="98" t="s">
        <v>20</v>
      </c>
      <c r="E51" s="99"/>
      <c r="F51" s="62">
        <v>0</v>
      </c>
      <c r="G51" s="57"/>
      <c r="H51" s="55"/>
    </row>
    <row r="52" spans="1:8" ht="44.25" customHeight="1" thickBot="1">
      <c r="A52" s="57" t="s">
        <v>78</v>
      </c>
      <c r="B52" s="57" t="s">
        <v>53</v>
      </c>
      <c r="C52" s="58" t="s">
        <v>16</v>
      </c>
      <c r="D52" s="98" t="s">
        <v>53</v>
      </c>
      <c r="E52" s="99"/>
      <c r="F52" s="62">
        <v>0</v>
      </c>
      <c r="G52" s="57"/>
      <c r="H52" s="55"/>
    </row>
    <row r="53" spans="1:8" ht="42.75" customHeight="1" thickBot="1">
      <c r="A53" s="57" t="s">
        <v>79</v>
      </c>
      <c r="B53" s="57" t="s">
        <v>55</v>
      </c>
      <c r="C53" s="58" t="s">
        <v>16</v>
      </c>
      <c r="D53" s="98" t="s">
        <v>55</v>
      </c>
      <c r="E53" s="99"/>
      <c r="F53" s="62">
        <v>0</v>
      </c>
      <c r="G53" s="57"/>
      <c r="H53" s="55"/>
    </row>
    <row r="54" spans="1:8" ht="42" customHeight="1" thickBot="1">
      <c r="A54" s="59" t="s">
        <v>80</v>
      </c>
      <c r="B54" s="59" t="s">
        <v>57</v>
      </c>
      <c r="C54" s="60" t="s">
        <v>16</v>
      </c>
      <c r="D54" s="119" t="s">
        <v>57</v>
      </c>
      <c r="E54" s="120"/>
      <c r="F54" s="63">
        <f>D61+E61+F61+G61+H61</f>
        <v>-49292.42999999996</v>
      </c>
      <c r="G54" s="59"/>
      <c r="H54" s="61"/>
    </row>
    <row r="55" spans="1:8" ht="30" customHeight="1" thickBot="1">
      <c r="A55" s="19" t="s">
        <v>143</v>
      </c>
      <c r="B55" s="20"/>
      <c r="C55" s="20"/>
      <c r="D55" s="20"/>
      <c r="E55" s="20"/>
      <c r="F55" s="20"/>
      <c r="G55" s="20"/>
      <c r="H55" s="21"/>
    </row>
    <row r="56" spans="1:8" ht="68.25" thickBot="1">
      <c r="A56" s="4" t="s">
        <v>81</v>
      </c>
      <c r="B56" s="11" t="s">
        <v>82</v>
      </c>
      <c r="C56" s="3" t="s">
        <v>8</v>
      </c>
      <c r="D56" s="22" t="s">
        <v>163</v>
      </c>
      <c r="E56" s="80" t="s">
        <v>164</v>
      </c>
      <c r="F56" s="22" t="s">
        <v>165</v>
      </c>
      <c r="G56" s="26" t="s">
        <v>166</v>
      </c>
      <c r="H56" s="46" t="s">
        <v>147</v>
      </c>
    </row>
    <row r="57" spans="1:8" ht="39.75" customHeight="1" thickBot="1">
      <c r="A57" s="4" t="s">
        <v>83</v>
      </c>
      <c r="B57" s="4" t="s">
        <v>2</v>
      </c>
      <c r="C57" s="3" t="s">
        <v>8</v>
      </c>
      <c r="D57" s="3" t="s">
        <v>144</v>
      </c>
      <c r="E57" s="3" t="s">
        <v>145</v>
      </c>
      <c r="F57" s="3" t="s">
        <v>145</v>
      </c>
      <c r="G57" s="3" t="s">
        <v>145</v>
      </c>
      <c r="H57" s="24" t="s">
        <v>148</v>
      </c>
    </row>
    <row r="58" spans="1:8" ht="32.25" customHeight="1" thickBot="1">
      <c r="A58" s="4" t="s">
        <v>84</v>
      </c>
      <c r="B58" s="4" t="s">
        <v>85</v>
      </c>
      <c r="C58" s="3" t="s">
        <v>86</v>
      </c>
      <c r="D58" s="27">
        <f>D59/1502.58</f>
        <v>234.78345246176573</v>
      </c>
      <c r="E58" s="27">
        <f>E59/117.48</f>
        <v>589.6085291113382</v>
      </c>
      <c r="F58" s="27">
        <f>F59/12</f>
        <v>1369.9091666666666</v>
      </c>
      <c r="G58" s="54">
        <f>G59/18.26</f>
        <v>1891.9928806133623</v>
      </c>
      <c r="H58" s="28">
        <f>H59/0.88</f>
        <v>552.9545454545456</v>
      </c>
    </row>
    <row r="59" spans="1:9" ht="37.5" customHeight="1" thickBot="1">
      <c r="A59" s="4" t="s">
        <v>87</v>
      </c>
      <c r="B59" s="4" t="s">
        <v>88</v>
      </c>
      <c r="C59" s="3" t="s">
        <v>16</v>
      </c>
      <c r="D59" s="72">
        <f>'[1]Report'!$X$28</f>
        <v>352780.9199999999</v>
      </c>
      <c r="E59" s="72">
        <f>'[1]Report'!$X$21+'[1]Report'!$X$22+'[1]Report'!$X$23+'[1]Report'!$X$25+'[1]Report'!$X$26+'[1]Report'!$X$27</f>
        <v>69267.21</v>
      </c>
      <c r="F59" s="72">
        <f>'[1]Report'!$X$11+'[1]Report'!$X$14</f>
        <v>16438.91</v>
      </c>
      <c r="G59" s="75">
        <f>'[1]Report'!$X$38+'[1]Report'!$X$48</f>
        <v>34547.79</v>
      </c>
      <c r="H59" s="76">
        <f>'[1]Report'!$X$35</f>
        <v>486.60000000000014</v>
      </c>
      <c r="I59" s="53"/>
    </row>
    <row r="60" spans="1:8" ht="32.25" customHeight="1" thickBot="1">
      <c r="A60" s="4" t="s">
        <v>89</v>
      </c>
      <c r="B60" s="4" t="s">
        <v>90</v>
      </c>
      <c r="C60" s="3" t="s">
        <v>16</v>
      </c>
      <c r="D60" s="72">
        <f>'[1]Report'!$Z$20+'[1]Report'!$Z$28+'[1]Report'!$Z$36+'[1]Report'!$Z$37</f>
        <v>395141.2699999999</v>
      </c>
      <c r="E60" s="72">
        <f>'[1]Report'!$Z$18+'[1]Report'!$Z$19+'[1]Report'!$Z$21+'[1]Report'!$Z$22+'[1]Report'!$Z$23+'[1]Report'!$Z$25+'[1]Report'!$Z$26+'[1]Report'!$Z$27+'[1]Report'!$Z$33+'[1]Report'!$Z$34</f>
        <v>75217.15999999999</v>
      </c>
      <c r="F60" s="72">
        <f>'[1]Report'!$Z$11+'[1]Report'!$Z$14+'[1]Report'!$Z$53</f>
        <v>19577.780000000006</v>
      </c>
      <c r="G60" s="77">
        <f>'[1]Report'!$Z$12+'[1]Report'!$Z$13+'[1]Report'!$Z$38+'[1]Report'!$Z$39+'[1]Report'!$Z$48+'[1]Report'!$Z$49+'[1]Report'!$Z$50</f>
        <v>32674.839999999993</v>
      </c>
      <c r="H60" s="77">
        <f>'[1]Report'!$Z$54+'[1]Report'!$Z$35</f>
        <v>202.81000000000003</v>
      </c>
    </row>
    <row r="61" spans="1:8" ht="31.5" customHeight="1" thickBot="1">
      <c r="A61" s="4" t="s">
        <v>91</v>
      </c>
      <c r="B61" s="4" t="s">
        <v>92</v>
      </c>
      <c r="C61" s="3" t="s">
        <v>16</v>
      </c>
      <c r="D61" s="72">
        <f>D59-D60</f>
        <v>-42360.34999999998</v>
      </c>
      <c r="E61" s="72">
        <f>E59-E60</f>
        <v>-5949.9499999999825</v>
      </c>
      <c r="F61" s="72">
        <f>F59-F60</f>
        <v>-3138.8700000000063</v>
      </c>
      <c r="G61" s="77">
        <f>G59-G60</f>
        <v>1872.950000000008</v>
      </c>
      <c r="H61" s="77">
        <f>H59-H60</f>
        <v>283.7900000000001</v>
      </c>
    </row>
    <row r="62" spans="1:8" ht="63" customHeight="1" thickBot="1">
      <c r="A62" s="4" t="s">
        <v>93</v>
      </c>
      <c r="B62" s="4" t="s">
        <v>94</v>
      </c>
      <c r="C62" s="3" t="s">
        <v>16</v>
      </c>
      <c r="D62" s="78">
        <f>D59+'[1]Report'!$U$36</f>
        <v>352780.9199999999</v>
      </c>
      <c r="E62" s="78">
        <f>E59+'[1]Report'!$U$21+'[1]Report'!$U$22+'[1]Report'!$U$23+'[1]Report'!$U$25+'[1]Report'!$U$26+'[1]Report'!$U$27</f>
        <v>59992.330000000016</v>
      </c>
      <c r="F62" s="78">
        <f>F59+'[1]Report'!$U$14</f>
        <v>15640.43</v>
      </c>
      <c r="G62" s="79">
        <f>G59+'[1]Report'!$U$38+'[1]Report'!$U$48</f>
        <v>32442.679999999997</v>
      </c>
      <c r="H62" s="79">
        <f>H59+'[1]Report'!$U$54</f>
        <v>486.60000000000014</v>
      </c>
    </row>
    <row r="63" spans="1:8" ht="29.25" customHeight="1" thickBot="1">
      <c r="A63" s="4"/>
      <c r="B63" s="4" t="s">
        <v>73</v>
      </c>
      <c r="C63" s="3" t="s">
        <v>16</v>
      </c>
      <c r="D63" s="48">
        <f>D62-D59</f>
        <v>0</v>
      </c>
      <c r="E63" s="48">
        <f>E62-E59</f>
        <v>-9274.87999999999</v>
      </c>
      <c r="F63" s="48">
        <f>F62-F59</f>
        <v>-798.4799999999996</v>
      </c>
      <c r="G63" s="48">
        <f>G62-G59</f>
        <v>-2105.110000000004</v>
      </c>
      <c r="H63" s="48">
        <f>H62-H59</f>
        <v>0</v>
      </c>
    </row>
    <row r="64" spans="1:8" ht="39" customHeight="1" thickBot="1">
      <c r="A64" s="4" t="s">
        <v>95</v>
      </c>
      <c r="B64" s="17" t="s">
        <v>96</v>
      </c>
      <c r="C64" s="3" t="s">
        <v>16</v>
      </c>
      <c r="D64" s="113" t="s">
        <v>146</v>
      </c>
      <c r="E64" s="114"/>
      <c r="F64" s="114"/>
      <c r="G64" s="114"/>
      <c r="H64" s="115"/>
    </row>
    <row r="65" spans="1:8" ht="39" customHeight="1" thickBot="1">
      <c r="A65" s="4" t="s">
        <v>97</v>
      </c>
      <c r="B65" s="17" t="s">
        <v>98</v>
      </c>
      <c r="C65" s="3" t="s">
        <v>16</v>
      </c>
      <c r="D65" s="116" t="s">
        <v>146</v>
      </c>
      <c r="E65" s="117"/>
      <c r="F65" s="117"/>
      <c r="G65" s="117"/>
      <c r="H65" s="118"/>
    </row>
    <row r="66" spans="1:8" ht="48" customHeight="1" thickBot="1">
      <c r="A66" s="4" t="s">
        <v>99</v>
      </c>
      <c r="B66" s="17" t="s">
        <v>100</v>
      </c>
      <c r="C66" s="3" t="s">
        <v>16</v>
      </c>
      <c r="D66" s="16"/>
      <c r="E66" s="12">
        <v>0</v>
      </c>
      <c r="F66" s="12">
        <v>0</v>
      </c>
      <c r="G66" s="12">
        <v>0</v>
      </c>
      <c r="H66" s="29">
        <v>0</v>
      </c>
    </row>
    <row r="67" spans="1:8" ht="25.5" customHeight="1" thickBot="1">
      <c r="A67" s="103" t="s">
        <v>101</v>
      </c>
      <c r="B67" s="104"/>
      <c r="C67" s="104"/>
      <c r="D67" s="104"/>
      <c r="E67" s="104"/>
      <c r="F67" s="104"/>
      <c r="G67" s="104"/>
      <c r="H67" s="105"/>
    </row>
    <row r="68" spans="1:8" ht="45" customHeight="1" thickBot="1">
      <c r="A68" s="4" t="s">
        <v>102</v>
      </c>
      <c r="B68" s="4" t="s">
        <v>66</v>
      </c>
      <c r="C68" s="3" t="s">
        <v>67</v>
      </c>
      <c r="D68" s="4" t="s">
        <v>66</v>
      </c>
      <c r="E68" s="100"/>
      <c r="F68" s="101"/>
      <c r="G68" s="102"/>
      <c r="H68" s="29">
        <v>0</v>
      </c>
    </row>
    <row r="69" spans="1:8" ht="45" customHeight="1" thickBot="1">
      <c r="A69" s="4" t="s">
        <v>103</v>
      </c>
      <c r="B69" s="4" t="s">
        <v>69</v>
      </c>
      <c r="C69" s="3" t="s">
        <v>67</v>
      </c>
      <c r="D69" s="4" t="s">
        <v>69</v>
      </c>
      <c r="E69" s="100"/>
      <c r="F69" s="101"/>
      <c r="G69" s="102"/>
      <c r="H69" s="29">
        <v>0</v>
      </c>
    </row>
    <row r="70" spans="1:8" ht="66.75" customHeight="1" thickBot="1">
      <c r="A70" s="4" t="s">
        <v>104</v>
      </c>
      <c r="B70" s="4" t="s">
        <v>71</v>
      </c>
      <c r="C70" s="3" t="s">
        <v>105</v>
      </c>
      <c r="D70" s="4" t="s">
        <v>71</v>
      </c>
      <c r="E70" s="100"/>
      <c r="F70" s="101"/>
      <c r="G70" s="102"/>
      <c r="H70" s="29">
        <v>0</v>
      </c>
    </row>
    <row r="71" spans="1:8" ht="46.5" customHeight="1" thickBot="1">
      <c r="A71" s="4" t="s">
        <v>106</v>
      </c>
      <c r="B71" s="4" t="s">
        <v>73</v>
      </c>
      <c r="C71" s="3" t="s">
        <v>16</v>
      </c>
      <c r="D71" s="4" t="s">
        <v>73</v>
      </c>
      <c r="E71" s="116"/>
      <c r="F71" s="117"/>
      <c r="G71" s="118"/>
      <c r="H71" s="29">
        <f>D63+E63+F63+G63+H63</f>
        <v>-12178.469999999994</v>
      </c>
    </row>
    <row r="72" spans="1:8" ht="25.5" customHeight="1" thickBot="1">
      <c r="A72" s="103" t="s">
        <v>107</v>
      </c>
      <c r="B72" s="104"/>
      <c r="C72" s="104"/>
      <c r="D72" s="104"/>
      <c r="E72" s="104"/>
      <c r="F72" s="104"/>
      <c r="G72" s="104"/>
      <c r="H72" s="105"/>
    </row>
    <row r="73" spans="1:8" ht="54.75" customHeight="1" thickBot="1">
      <c r="A73" s="4" t="s">
        <v>108</v>
      </c>
      <c r="B73" s="4" t="s">
        <v>109</v>
      </c>
      <c r="C73" s="3" t="s">
        <v>67</v>
      </c>
      <c r="D73" s="4" t="s">
        <v>109</v>
      </c>
      <c r="E73" s="100"/>
      <c r="F73" s="101"/>
      <c r="G73" s="102"/>
      <c r="H73" s="5"/>
    </row>
    <row r="74" spans="1:8" ht="26.25" thickBot="1">
      <c r="A74" s="4" t="s">
        <v>110</v>
      </c>
      <c r="B74" s="4" t="s">
        <v>111</v>
      </c>
      <c r="C74" s="3" t="s">
        <v>67</v>
      </c>
      <c r="D74" s="4" t="s">
        <v>111</v>
      </c>
      <c r="E74" s="100"/>
      <c r="F74" s="101"/>
      <c r="G74" s="102"/>
      <c r="H74" s="18"/>
    </row>
    <row r="75" spans="1:8" ht="59.25" customHeight="1" thickBot="1">
      <c r="A75" s="4" t="s">
        <v>112</v>
      </c>
      <c r="B75" s="4" t="s">
        <v>113</v>
      </c>
      <c r="C75" s="3" t="s">
        <v>16</v>
      </c>
      <c r="D75" s="16" t="s">
        <v>113</v>
      </c>
      <c r="E75" s="100"/>
      <c r="F75" s="101"/>
      <c r="G75" s="101"/>
      <c r="H75" s="49"/>
    </row>
    <row r="76" ht="12.75">
      <c r="A76" s="1"/>
    </row>
    <row r="77" ht="12.75">
      <c r="A77" s="1"/>
    </row>
    <row r="78" spans="1:7" ht="27.75" customHeight="1">
      <c r="A78" s="85" t="s">
        <v>114</v>
      </c>
      <c r="B78" s="85"/>
      <c r="C78" s="85"/>
      <c r="D78" s="85"/>
      <c r="E78" s="85"/>
      <c r="F78" s="85"/>
      <c r="G78" s="85"/>
    </row>
    <row r="79" ht="12.75">
      <c r="A79" s="1"/>
    </row>
    <row r="80" ht="13.5" thickBot="1">
      <c r="A80" s="2" t="s">
        <v>115</v>
      </c>
    </row>
    <row r="81" spans="1:5" ht="30.75" customHeight="1" thickBot="1">
      <c r="A81" s="30">
        <v>1</v>
      </c>
      <c r="B81" s="31" t="s">
        <v>67</v>
      </c>
      <c r="C81" s="110" t="s">
        <v>116</v>
      </c>
      <c r="D81" s="111"/>
      <c r="E81" s="112"/>
    </row>
    <row r="82" spans="1:5" ht="18.75" customHeight="1" thickBot="1">
      <c r="A82" s="32">
        <v>2</v>
      </c>
      <c r="B82" s="4" t="s">
        <v>117</v>
      </c>
      <c r="C82" s="110" t="s">
        <v>118</v>
      </c>
      <c r="D82" s="111"/>
      <c r="E82" s="112"/>
    </row>
    <row r="83" spans="1:5" ht="16.5" customHeight="1" thickBot="1">
      <c r="A83" s="32">
        <v>3</v>
      </c>
      <c r="B83" s="4" t="s">
        <v>119</v>
      </c>
      <c r="C83" s="110" t="s">
        <v>120</v>
      </c>
      <c r="D83" s="111"/>
      <c r="E83" s="112"/>
    </row>
    <row r="84" spans="1:5" ht="13.5" thickBot="1">
      <c r="A84" s="32">
        <v>4</v>
      </c>
      <c r="B84" s="4" t="s">
        <v>16</v>
      </c>
      <c r="C84" s="110" t="s">
        <v>121</v>
      </c>
      <c r="D84" s="111"/>
      <c r="E84" s="112"/>
    </row>
    <row r="85" spans="1:5" ht="24" customHeight="1" thickBot="1">
      <c r="A85" s="32">
        <v>5</v>
      </c>
      <c r="B85" s="4" t="s">
        <v>86</v>
      </c>
      <c r="C85" s="110" t="s">
        <v>122</v>
      </c>
      <c r="D85" s="111"/>
      <c r="E85" s="112"/>
    </row>
    <row r="86" spans="1:5" ht="21" customHeight="1" thickBot="1">
      <c r="A86" s="33">
        <v>6</v>
      </c>
      <c r="B86" s="34" t="s">
        <v>123</v>
      </c>
      <c r="C86" s="110" t="s">
        <v>124</v>
      </c>
      <c r="D86" s="111"/>
      <c r="E86" s="112"/>
    </row>
    <row r="88" spans="2:3" ht="15">
      <c r="B88" s="139" t="s">
        <v>168</v>
      </c>
      <c r="C88" s="139"/>
    </row>
    <row r="89" spans="2:4" ht="24.75">
      <c r="B89" s="140" t="s">
        <v>169</v>
      </c>
      <c r="C89" s="145" t="s">
        <v>170</v>
      </c>
      <c r="D89" s="141" t="s">
        <v>171</v>
      </c>
    </row>
    <row r="90" spans="2:4" ht="22.5">
      <c r="B90" s="142" t="s">
        <v>172</v>
      </c>
      <c r="C90" s="143">
        <f>'[1]Report'!$X$52</f>
        <v>820.5999999999999</v>
      </c>
      <c r="D90" s="144">
        <f>'[1]Report'!$Z$52</f>
        <v>479.87000000000006</v>
      </c>
    </row>
    <row r="91" spans="2:4" ht="22.5">
      <c r="B91" s="142" t="s">
        <v>173</v>
      </c>
      <c r="C91" s="143">
        <f>'[1]Report'!$X$32</f>
        <v>912.0400000000002</v>
      </c>
      <c r="D91" s="144">
        <f>'[1]Report'!$Z$32</f>
        <v>426.66999999999996</v>
      </c>
    </row>
  </sheetData>
  <sheetProtection/>
  <mergeCells count="65">
    <mergeCell ref="D19:F19"/>
    <mergeCell ref="E71:G71"/>
    <mergeCell ref="E75:G75"/>
    <mergeCell ref="E73:G73"/>
    <mergeCell ref="E74:G74"/>
    <mergeCell ref="B88:C88"/>
    <mergeCell ref="E69:G69"/>
    <mergeCell ref="E70:G70"/>
    <mergeCell ref="D25:F25"/>
    <mergeCell ref="D9:F9"/>
    <mergeCell ref="D10:F10"/>
    <mergeCell ref="D11:F11"/>
    <mergeCell ref="D12:F12"/>
    <mergeCell ref="D13:F13"/>
    <mergeCell ref="D14:F14"/>
    <mergeCell ref="D20:F20"/>
    <mergeCell ref="E68:G68"/>
    <mergeCell ref="D3:F3"/>
    <mergeCell ref="D8:F8"/>
    <mergeCell ref="F42:G42"/>
    <mergeCell ref="D30:F30"/>
    <mergeCell ref="D31:F31"/>
    <mergeCell ref="D27:F27"/>
    <mergeCell ref="D45:E45"/>
    <mergeCell ref="D16:F16"/>
    <mergeCell ref="D17:F17"/>
    <mergeCell ref="D53:E53"/>
    <mergeCell ref="D54:E54"/>
    <mergeCell ref="D22:F22"/>
    <mergeCell ref="D23:F23"/>
    <mergeCell ref="D24:F24"/>
    <mergeCell ref="D32:F32"/>
    <mergeCell ref="D26:F26"/>
    <mergeCell ref="D28:F28"/>
    <mergeCell ref="D29:F29"/>
    <mergeCell ref="C86:E86"/>
    <mergeCell ref="D64:H64"/>
    <mergeCell ref="D65:H65"/>
    <mergeCell ref="C81:E81"/>
    <mergeCell ref="C82:E82"/>
    <mergeCell ref="C83:E83"/>
    <mergeCell ref="C84:E84"/>
    <mergeCell ref="A67:H67"/>
    <mergeCell ref="A72:H72"/>
    <mergeCell ref="C85:E85"/>
    <mergeCell ref="D46:E46"/>
    <mergeCell ref="A7:H7"/>
    <mergeCell ref="A34:H34"/>
    <mergeCell ref="D49:E49"/>
    <mergeCell ref="D50:E50"/>
    <mergeCell ref="D51:E51"/>
    <mergeCell ref="D47:E47"/>
    <mergeCell ref="D21:F21"/>
    <mergeCell ref="D15:F15"/>
    <mergeCell ref="D18:F18"/>
    <mergeCell ref="A1:H1"/>
    <mergeCell ref="A78:G78"/>
    <mergeCell ref="D4:F4"/>
    <mergeCell ref="D5:F5"/>
    <mergeCell ref="D6:F6"/>
    <mergeCell ref="A48:H48"/>
    <mergeCell ref="D52:E52"/>
    <mergeCell ref="D44:E44"/>
    <mergeCell ref="D33:F33"/>
    <mergeCell ref="A43:H4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</cp:lastModifiedBy>
  <cp:lastPrinted>2016-02-29T09:28:14Z</cp:lastPrinted>
  <dcterms:created xsi:type="dcterms:W3CDTF">1996-10-08T23:32:33Z</dcterms:created>
  <dcterms:modified xsi:type="dcterms:W3CDTF">2017-03-13T04:01:24Z</dcterms:modified>
  <cp:category/>
  <cp:version/>
  <cp:contentType/>
  <cp:contentStatus/>
</cp:coreProperties>
</file>