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<sst xmlns="http://schemas.openxmlformats.org/spreadsheetml/2006/main" count="291" uniqueCount="186">
  <si>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</si>
  <si>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</si>
  <si>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</si>
  <si>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</si>
  <si>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</si>
  <si>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</si>
  <si>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</si>
  <si>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</si>
  <si>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</si>
  <si>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</si>
  <si>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</si>
  <si>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</si>
  <si>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</si>
  <si>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</si>
  <si>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</si>
  <si>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</si>
  <si>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</si>
  <si>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</si>
  <si>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</si>
  <si>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</si>
  <si>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</si>
  <si>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</si>
  <si>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</si>
  <si>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</si>
  <si>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</si>
  <si>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</si>
  <si>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</si>
  <si>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</si>
  <si>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</si>
  <si>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</si>
  <si>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</si>
  <si>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</si>
  <si>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</si>
  <si>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</si>
  <si>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</si>
  <si>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</si>
  <si>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</si>
  <si>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</si>
  <si>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</si>
  <si>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</si>
  <si>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</si>
  <si>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</si>
  <si>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</si>
  <si>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</si>
  <si>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</si>
  <si>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</si>
  <si>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</si>
  <si>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</si>
  <si>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</si>
  <si>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</si>
  <si>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</si>
  <si>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</si>
  <si>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</si>
  <si>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</si>
  <si>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</si>
  <si>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</si>
  <si>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</si>
  <si>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</si>
  <si>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</si>
  <si>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</si>
  <si>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</si>
  <si>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</si>
  <si>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</si>
  <si>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</si>
  <si>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</si>
  <si>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</si>
  <si>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</si>
  <si>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</si>
  <si>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</si>
  <si>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</si>
  <si>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</si>
  <si>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</si>
  <si>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</si>
  <si>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</si>
  <si>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</si>
  <si>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</si>
  <si>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</si>
  <si>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</si>
  <si>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</si>
  <si>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</si>
  <si>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</si>
  <si>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</si>
  <si>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</si>
  <si>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</si>
  <si>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</si>
  <si>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</si>
  <si>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</si>
  <si>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</si>
  <si>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</si>
  <si>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</si>
  <si>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</si>
  <si>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</si>
  <si>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</si>
  <si>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</si>
  <si>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</si>
  <si>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</si>
  <si>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</si>
  <si>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</si>
  <si>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</si>
  <si>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</si>
  <si>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</si>
  <si>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</si>
  <si>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</si>
  <si>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</si>
  <si>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</si>
  <si>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</si>
  <si>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</si>
  <si>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</si>
  <si>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</si>
  <si>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</si>
  <si>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</si>
  <si>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</si>
  <si>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</si>
  <si>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</si>
  <si>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</si>
  <si>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</si>
  <si>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</si>
  <si>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</si>
  <si>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</si>
  <si>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</si>
  <si>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</si>
  <si>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</si>
  <si>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</si>
  <si>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</si>
  <si>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</si>
  <si>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</si>
  <si>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</si>
  <si>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</si>
  <si>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</si>
  <si>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</si>
  <si>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</si>
  <si>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</si>
  <si>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</si>
  <si>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</si>
  <si>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</si>
  <si>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</si>
  <si>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</si>
  <si>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</si>
  <si>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</si>
  <si>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</si>
  <si>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</si>
  <si>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</si>
  <si>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</si>
  <si>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</si>
  <si>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</si>
  <si>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</si>
  <si>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</si>
  <si>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</si>
  <si>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</si>
  <si>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</si>
  <si>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</si>
  <si>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</si>
  <si>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</si>
  <si>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</si>
  <si>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</si>
  <si>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</si>
  <si>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</si>
  <si>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</si>
  <si>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</si>
  <si>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</si>
  <si>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</si>
  <si>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</si>
  <si>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</si>
  <si>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</si>
  <si>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</si>
  <si>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</si>
  <si>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</si>
  <si>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</si>
  <si>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</si>
  <si>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</si>
  <si>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</si>
  <si>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</si>
  <si>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</si>
  <si>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</si>
  <si>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</si>
  <si>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</si>
  <si>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</si>
  <si>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</si>
  <si>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</si>
  <si>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</si>
  <si>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</si>
  <si>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</si>
  <si>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</si>
  <si>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</si>
  <si>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КРАСНОГВАРДЕЙСКИЙ, д. 3 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</si>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</sst>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3">
          <cell r="U53">
            <v>200.14999999999998</v>
          </cell>
          <cell r="X53">
            <v>189.38999999999996</v>
          </cell>
          <cell r="Z53">
            <v>372.5799999999999</v>
          </cell>
        </row>
        <row r="54">
          <cell r="Z54">
            <v>-930.5999999999999</v>
          </cell>
        </row>
        <row r="55">
          <cell r="Z55">
            <v>-315</v>
          </cell>
        </row>
        <row r="56">
          <cell r="U56">
            <v>-3.5400000000000027</v>
          </cell>
          <cell r="X56">
            <v>12291.88</v>
          </cell>
          <cell r="Z56">
            <v>11955.6</v>
          </cell>
        </row>
        <row r="58">
          <cell r="S58">
            <v>296.45</v>
          </cell>
          <cell r="U58">
            <v>0</v>
          </cell>
          <cell r="X58">
            <v>3323.0400000000004</v>
          </cell>
          <cell r="Z58">
            <v>3073.1600000000008</v>
          </cell>
        </row>
        <row r="59">
          <cell r="S59">
            <v>1860.2099999999998</v>
          </cell>
          <cell r="X59">
            <v>21805.160000000003</v>
          </cell>
          <cell r="Z59">
            <v>19667.289999999997</v>
          </cell>
        </row>
        <row r="60">
          <cell r="Z60">
            <v>-708.1</v>
          </cell>
        </row>
        <row r="61">
          <cell r="Z61">
            <v>-9.370000000000001</v>
          </cell>
        </row>
        <row r="62">
          <cell r="Z62">
            <v>1764.9900000000002</v>
          </cell>
        </row>
        <row r="63">
          <cell r="U63">
            <v>6069.66</v>
          </cell>
          <cell r="X63">
            <v>8876.81</v>
          </cell>
          <cell r="Z63">
            <v>9511.329999999998</v>
          </cell>
        </row>
        <row r="64">
          <cell r="U64">
            <v>1241.97</v>
          </cell>
          <cell r="X64">
            <v>1816.37</v>
          </cell>
          <cell r="Z64">
            <v>1946.21</v>
          </cell>
        </row>
        <row r="65">
          <cell r="U65">
            <v>-9465.630000000001</v>
          </cell>
          <cell r="X65">
            <v>40198.34</v>
          </cell>
          <cell r="Z65">
            <v>38224.46</v>
          </cell>
        </row>
        <row r="67">
          <cell r="U67">
            <v>193.26999999999998</v>
          </cell>
          <cell r="X67">
            <v>292.9</v>
          </cell>
          <cell r="Z67">
            <v>309.34000000000003</v>
          </cell>
        </row>
        <row r="68">
          <cell r="U68">
            <v>39.56999999999999</v>
          </cell>
          <cell r="X68">
            <v>59.949999999999996</v>
          </cell>
          <cell r="Z68">
            <v>63.30999999999999</v>
          </cell>
        </row>
        <row r="69">
          <cell r="U69">
            <v>-473.82000000000005</v>
          </cell>
          <cell r="X69">
            <v>1216.43</v>
          </cell>
          <cell r="Z69">
            <v>948.0100000000001</v>
          </cell>
        </row>
        <row r="70">
          <cell r="U70">
            <v>-11.510000000000002</v>
          </cell>
          <cell r="X70">
            <v>232703.40000000002</v>
          </cell>
          <cell r="Z70">
            <v>228373.92</v>
          </cell>
        </row>
        <row r="71">
          <cell r="X71">
            <v>717.44</v>
          </cell>
          <cell r="Z71">
            <v>232.31999999999994</v>
          </cell>
        </row>
        <row r="73">
          <cell r="X73">
            <v>386.94</v>
          </cell>
          <cell r="Z73">
            <v>344.94</v>
          </cell>
        </row>
        <row r="74">
          <cell r="Z74">
            <v>63.45</v>
          </cell>
        </row>
        <row r="75">
          <cell r="Z75">
            <v>12.7</v>
          </cell>
        </row>
        <row r="76">
          <cell r="U76">
            <v>57.08000000000001</v>
          </cell>
          <cell r="X76">
            <v>18463.89</v>
          </cell>
          <cell r="Z76">
            <v>17800.12</v>
          </cell>
        </row>
        <row r="77">
          <cell r="S77">
            <v>914.4999999999999</v>
          </cell>
          <cell r="X77">
            <v>9945.36</v>
          </cell>
          <cell r="Z77">
            <v>9066.439999999999</v>
          </cell>
        </row>
        <row r="78">
          <cell r="S78">
            <v>996.1</v>
          </cell>
          <cell r="X78">
            <v>14141.249999999995</v>
          </cell>
          <cell r="Z78">
            <v>11563.199999999997</v>
          </cell>
        </row>
        <row r="79">
          <cell r="S79">
            <v>2532.6</v>
          </cell>
          <cell r="X79">
            <v>29276.04</v>
          </cell>
          <cell r="Z79">
            <v>26961.400000000005</v>
          </cell>
        </row>
        <row r="80">
          <cell r="U80">
            <v>-40.54999999999999</v>
          </cell>
          <cell r="X80">
            <v>7738.150000000001</v>
          </cell>
          <cell r="Z80">
            <v>7419.360000000001</v>
          </cell>
        </row>
        <row r="81">
          <cell r="Z81">
            <v>0.15</v>
          </cell>
        </row>
        <row r="82">
          <cell r="Z82">
            <v>0.11</v>
          </cell>
        </row>
        <row r="83">
          <cell r="S83">
            <v>1350.7</v>
          </cell>
          <cell r="X83">
            <v>17976.72</v>
          </cell>
          <cell r="Z83">
            <v>16085.710000000001</v>
          </cell>
        </row>
        <row r="84">
          <cell r="X84">
            <v>645.5</v>
          </cell>
          <cell r="Z84">
            <v>277.13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3" t="s">
        <v>184</v>
      </c>
      <c r="B1" s="113"/>
      <c r="C1" s="113"/>
      <c r="D1" s="113"/>
      <c r="E1" s="113"/>
      <c r="F1" s="113"/>
      <c r="G1" s="113"/>
      <c r="H1" s="11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3"/>
      <c r="E3" s="124"/>
      <c r="F3" s="12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4"/>
      <c r="E4" s="115"/>
      <c r="F4" s="11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7"/>
      <c r="E5" s="118"/>
      <c r="F5" s="11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0"/>
      <c r="E6" s="121"/>
      <c r="F6" s="122"/>
      <c r="G6" s="36">
        <v>42735</v>
      </c>
      <c r="H6" s="5"/>
    </row>
    <row r="7" spans="1:8" ht="38.25" customHeight="1" thickBot="1">
      <c r="A7" s="100" t="s">
        <v>13</v>
      </c>
      <c r="B7" s="101"/>
      <c r="C7" s="101"/>
      <c r="D7" s="102"/>
      <c r="E7" s="102"/>
      <c r="F7" s="102"/>
      <c r="G7" s="101"/>
      <c r="H7" s="103"/>
    </row>
    <row r="8" spans="1:8" ht="33" customHeight="1" thickBot="1">
      <c r="A8" s="40" t="s">
        <v>0</v>
      </c>
      <c r="B8" s="39" t="s">
        <v>1</v>
      </c>
      <c r="C8" s="41" t="s">
        <v>2</v>
      </c>
      <c r="D8" s="126" t="s">
        <v>3</v>
      </c>
      <c r="E8" s="127"/>
      <c r="F8" s="12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1" t="s">
        <v>15</v>
      </c>
      <c r="E9" s="124"/>
      <c r="F9" s="14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1" t="s">
        <v>18</v>
      </c>
      <c r="E10" s="124"/>
      <c r="F10" s="142"/>
      <c r="G10" s="63">
        <v>25713.43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1" t="s">
        <v>20</v>
      </c>
      <c r="E11" s="124"/>
      <c r="F11" s="142"/>
      <c r="G11" s="90">
        <f>'[1]Report'!$S$58+'[1]Report'!$S$59+'[1]Report'!$S$77+'[1]Report'!$S$78+'[1]Report'!$S$79+'[1]Report'!$S$83</f>
        <v>7950.5599999999995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6" t="s">
        <v>23</v>
      </c>
      <c r="E12" s="147"/>
      <c r="F12" s="148"/>
      <c r="G12" s="91">
        <f>G13+G14+G20+G21+G22+G23+G31</f>
        <v>96467.56999999999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6" t="s">
        <v>26</v>
      </c>
      <c r="E13" s="107"/>
      <c r="F13" s="111"/>
      <c r="G13" s="65">
        <f>'[1]Report'!$X$79</f>
        <v>29276.04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6" t="s">
        <v>29</v>
      </c>
      <c r="E14" s="107"/>
      <c r="F14" s="111"/>
      <c r="G14" s="92">
        <f>'[1]Report'!$X$77</f>
        <v>9945.36</v>
      </c>
      <c r="H14" s="5"/>
    </row>
    <row r="15" spans="1:8" ht="26.25" customHeight="1" thickBot="1">
      <c r="A15" s="4"/>
      <c r="B15" s="6"/>
      <c r="C15" s="3" t="s">
        <v>16</v>
      </c>
      <c r="D15" s="106" t="s">
        <v>156</v>
      </c>
      <c r="E15" s="107"/>
      <c r="F15" s="111"/>
      <c r="G15" s="93">
        <f>'[1]Report'!$Z$77</f>
        <v>9066.439999999999</v>
      </c>
      <c r="H15" s="5"/>
    </row>
    <row r="16" spans="1:8" ht="13.5" customHeight="1" thickBot="1">
      <c r="A16" s="4"/>
      <c r="B16" s="6"/>
      <c r="C16" s="3" t="s">
        <v>16</v>
      </c>
      <c r="D16" s="106" t="s">
        <v>157</v>
      </c>
      <c r="E16" s="107"/>
      <c r="F16" s="111"/>
      <c r="G16" s="94">
        <f>'[1]Report'!$S$77+'[1]Report'!$X$77-'[1]Report'!$Z$77</f>
        <v>1793.420000000002</v>
      </c>
      <c r="H16" s="49"/>
    </row>
    <row r="17" spans="1:8" ht="13.5" customHeight="1" thickBot="1">
      <c r="A17" s="4"/>
      <c r="B17" s="6"/>
      <c r="C17" s="3" t="s">
        <v>16</v>
      </c>
      <c r="D17" s="106" t="s">
        <v>158</v>
      </c>
      <c r="E17" s="107"/>
      <c r="F17" s="111"/>
      <c r="G17" s="65">
        <f>'[2]общий свод 2016 '!$K$721</f>
        <v>477</v>
      </c>
      <c r="H17" s="5"/>
    </row>
    <row r="18" spans="1:8" ht="24.75" customHeight="1" thickBot="1">
      <c r="A18" s="4"/>
      <c r="B18" s="6"/>
      <c r="C18" s="3" t="s">
        <v>16</v>
      </c>
      <c r="D18" s="106" t="s">
        <v>18</v>
      </c>
      <c r="E18" s="107"/>
      <c r="F18" s="111"/>
      <c r="G18" s="14">
        <f>G10</f>
        <v>25713.43</v>
      </c>
      <c r="H18" s="5"/>
    </row>
    <row r="19" spans="1:8" ht="27" customHeight="1" thickBot="1">
      <c r="A19" s="4"/>
      <c r="B19" s="6"/>
      <c r="C19" s="3" t="s">
        <v>16</v>
      </c>
      <c r="D19" s="106" t="s">
        <v>55</v>
      </c>
      <c r="E19" s="107"/>
      <c r="F19" s="111"/>
      <c r="G19" s="73">
        <f>G18+G15-G17</f>
        <v>34302.869999999995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65">
        <f>'[1]Report'!$X$83</f>
        <v>17976.72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1" t="s">
        <v>151</v>
      </c>
      <c r="E21" s="124"/>
      <c r="F21" s="142"/>
      <c r="G21" s="64">
        <f>'[1]Report'!$X$78</f>
        <v>14141.249999999995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1" t="s">
        <v>152</v>
      </c>
      <c r="E22" s="124"/>
      <c r="F22" s="142"/>
      <c r="G22" s="64">
        <f>'[1]Report'!$X$58</f>
        <v>3323.0400000000004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3" t="s">
        <v>153</v>
      </c>
      <c r="E23" s="144"/>
      <c r="F23" s="145"/>
      <c r="G23" s="64">
        <f>'[1]Report'!$X$59</f>
        <v>21805.160000000003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1" t="s">
        <v>35</v>
      </c>
      <c r="E24" s="124"/>
      <c r="F24" s="142"/>
      <c r="G24" s="87">
        <f>G25+G26+G27+G28+G29+G30</f>
        <v>86417.20000000001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6" t="s">
        <v>38</v>
      </c>
      <c r="E25" s="147"/>
      <c r="F25" s="148"/>
      <c r="G25" s="82">
        <f>'[1]Report'!$Z$58+'[1]Report'!$Z$59+'[1]Report'!$Z$77+'[1]Report'!$Z$78+'[1]Report'!$Z$79+'[1]Report'!$Z$83</f>
        <v>86417.20000000001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6" t="s">
        <v>41</v>
      </c>
      <c r="E26" s="107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6" t="s">
        <v>44</v>
      </c>
      <c r="E27" s="107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6" t="s">
        <v>47</v>
      </c>
      <c r="E28" s="107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6" t="s">
        <v>124</v>
      </c>
      <c r="E29" s="107"/>
      <c r="F29" s="11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6" t="s">
        <v>166</v>
      </c>
      <c r="E30" s="107"/>
      <c r="F30" s="107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6" t="s">
        <v>174</v>
      </c>
      <c r="E31" s="107"/>
      <c r="F31" s="107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6" t="s">
        <v>175</v>
      </c>
      <c r="E32" s="107"/>
      <c r="F32" s="107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6" t="s">
        <v>177</v>
      </c>
      <c r="E33" s="107"/>
      <c r="F33" s="107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6" t="s">
        <v>176</v>
      </c>
      <c r="E34" s="107"/>
      <c r="F34" s="107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6" t="s">
        <v>51</v>
      </c>
      <c r="E35" s="107"/>
      <c r="F35" s="111"/>
      <c r="G35" s="66">
        <f>G24+G10</f>
        <v>112130.63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6" t="s">
        <v>53</v>
      </c>
      <c r="E36" s="107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6" t="s">
        <v>55</v>
      </c>
      <c r="E37" s="107"/>
      <c r="F37" s="111"/>
      <c r="G37" s="73">
        <f>G19</f>
        <v>34302.869999999995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6" t="s">
        <v>57</v>
      </c>
      <c r="E38" s="107"/>
      <c r="F38" s="111"/>
      <c r="G38" s="88">
        <f>G11+G12-G24</f>
        <v>18000.92999999998</v>
      </c>
      <c r="H38" s="49"/>
    </row>
    <row r="39" spans="1:8" ht="38.25" customHeight="1" thickBot="1">
      <c r="A39" s="104" t="s">
        <v>58</v>
      </c>
      <c r="B39" s="105"/>
      <c r="C39" s="105"/>
      <c r="D39" s="105"/>
      <c r="E39" s="105"/>
      <c r="F39" s="101"/>
      <c r="G39" s="105"/>
      <c r="H39" s="10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477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6.27</v>
      </c>
      <c r="F42" s="80" t="s">
        <v>136</v>
      </c>
      <c r="G42" s="60">
        <v>3810334293</v>
      </c>
      <c r="H42" s="61">
        <f>G13</f>
        <v>29276.04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17976.72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14141.249999999995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3323.0400000000004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21805.160000000003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9"/>
      <c r="G47" s="111"/>
      <c r="H47" s="61">
        <f>SUM(H41:H46)</f>
        <v>86999.20999999999</v>
      </c>
    </row>
    <row r="48" spans="1:8" ht="19.5" customHeight="1" thickBot="1">
      <c r="A48" s="104" t="s">
        <v>64</v>
      </c>
      <c r="B48" s="105"/>
      <c r="C48" s="105"/>
      <c r="D48" s="105"/>
      <c r="E48" s="105"/>
      <c r="F48" s="105"/>
      <c r="G48" s="105"/>
      <c r="H48" s="11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08" t="s">
        <v>74</v>
      </c>
      <c r="B53" s="109"/>
      <c r="C53" s="109"/>
      <c r="D53" s="109"/>
      <c r="E53" s="109"/>
      <c r="F53" s="109"/>
      <c r="G53" s="109"/>
      <c r="H53" s="11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9" t="s">
        <v>57</v>
      </c>
      <c r="E59" s="140"/>
      <c r="F59" s="57">
        <f>D66+E66+F66+G66+H66</f>
        <v>7336.819999999992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154.86922493311508</v>
      </c>
      <c r="E63" s="76">
        <f>E64/117.48</f>
        <v>446.5509022812393</v>
      </c>
      <c r="F63" s="76">
        <f>F64/12</f>
        <v>1040.1058333333333</v>
      </c>
      <c r="G63" s="77">
        <f>G64/18.26</f>
        <v>1434.9419496166483</v>
      </c>
      <c r="H63" s="78">
        <f>H64/0.88</f>
        <v>4215.886363636364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'[1]Report'!$X$70</f>
        <v>232703.40000000002</v>
      </c>
      <c r="E64" s="65">
        <f>'[1]Report'!$X$63+'[1]Report'!$X$64+'[1]Report'!$X$65+'[1]Report'!$X$67+'[1]Report'!$X$68+'[1]Report'!$X$69</f>
        <v>52460.799999999996</v>
      </c>
      <c r="F64" s="95">
        <f>'[1]Report'!$X$53+'[1]Report'!$X$56</f>
        <v>12481.269999999999</v>
      </c>
      <c r="G64" s="72">
        <f>'[1]Report'!$X$76+'[1]Report'!$X$80</f>
        <v>26202.04</v>
      </c>
      <c r="H64" s="68">
        <f>'[1]Report'!$X$58+'[1]Report'!$X$73</f>
        <v>3709.9800000000005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'[1]Report'!$Z$62+'[1]Report'!$Z$70+'[1]Report'!$Z$74+'[1]Report'!$Z$75</f>
        <v>230215.06000000003</v>
      </c>
      <c r="E65" s="65">
        <f>'[1]Report'!$Z$60+'[1]Report'!$Z$61+'[1]Report'!$Z$63+'[1]Report'!$Z$64+'[1]Report'!$Z$65+'[1]Report'!$Z$67+'[1]Report'!$Z$68+'[1]Report'!$Z$69</f>
        <v>50285.189999999995</v>
      </c>
      <c r="F65" s="65">
        <f>'[1]Report'!$Z$53+'[1]Report'!$Z$56</f>
        <v>12328.18</v>
      </c>
      <c r="G65" s="69">
        <f>'[1]Report'!$Z$54+'[1]Report'!$Z$55+'[1]Report'!$Z$76+'[1]Report'!$Z$80+'[1]Report'!$Z$81+'[1]Report'!$Z$82</f>
        <v>23974.140000000003</v>
      </c>
      <c r="H65" s="69">
        <f>'[1]Report'!$Z$58+'[1]Report'!$Z$73</f>
        <v>3418.100000000001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2488.3399999999965</v>
      </c>
      <c r="E66" s="76">
        <f>E64-E65</f>
        <v>2175.6100000000006</v>
      </c>
      <c r="F66" s="76">
        <f>F64-F65</f>
        <v>153.08999999999833</v>
      </c>
      <c r="G66" s="78">
        <f>G64-G65</f>
        <v>2227.899999999998</v>
      </c>
      <c r="H66" s="78">
        <f>H64-H65</f>
        <v>291.87999999999965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D64+'[1]Report'!$U$70</f>
        <v>232691.89</v>
      </c>
      <c r="E67" s="70">
        <f>E64+'[1]Report'!$U$63+'[1]Report'!$U$64+'[1]Report'!$U$65+'[1]Report'!$U$67+'[1]Report'!$U$68+'[1]Report'!$U$69</f>
        <v>50065.819999999985</v>
      </c>
      <c r="F67" s="70">
        <f>F64+'[1]Report'!$U$53+'[1]Report'!$U$56</f>
        <v>12677.879999999997</v>
      </c>
      <c r="G67" s="71">
        <f>G64+'[1]Report'!$U$76+'[1]Report'!$U$80</f>
        <v>26218.570000000003</v>
      </c>
      <c r="H67" s="71">
        <f>H64+'[1]Report'!$U$58</f>
        <v>3709.9800000000005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-11.510000000009313</v>
      </c>
      <c r="E68" s="44">
        <f>E67-E64</f>
        <v>-2394.9800000000105</v>
      </c>
      <c r="F68" s="44">
        <f>F67-F64</f>
        <v>196.60999999999876</v>
      </c>
      <c r="G68" s="44">
        <f>G67-G64</f>
        <v>16.530000000002474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3" t="s">
        <v>145</v>
      </c>
      <c r="E69" s="134"/>
      <c r="F69" s="134"/>
      <c r="G69" s="134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6" t="s">
        <v>145</v>
      </c>
      <c r="E70" s="137"/>
      <c r="F70" s="137"/>
      <c r="G70" s="137"/>
      <c r="H70" s="13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4" t="s">
        <v>101</v>
      </c>
      <c r="B72" s="105"/>
      <c r="C72" s="105"/>
      <c r="D72" s="105"/>
      <c r="E72" s="105"/>
      <c r="F72" s="105"/>
      <c r="G72" s="105"/>
      <c r="H72" s="11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6" t="s">
        <v>185</v>
      </c>
      <c r="F73" s="107"/>
      <c r="G73" s="111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6"/>
      <c r="F74" s="107"/>
      <c r="G74" s="111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6"/>
      <c r="F75" s="107"/>
      <c r="G75" s="111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6"/>
      <c r="F76" s="137"/>
      <c r="G76" s="138"/>
      <c r="H76" s="26">
        <f>D68+E68+F68+G68+H68</f>
        <v>-2193.3500000000186</v>
      </c>
    </row>
    <row r="77" spans="1:8" ht="25.5" customHeight="1" thickBot="1">
      <c r="A77" s="104" t="s">
        <v>107</v>
      </c>
      <c r="B77" s="105"/>
      <c r="C77" s="105"/>
      <c r="D77" s="105"/>
      <c r="E77" s="105"/>
      <c r="F77" s="105"/>
      <c r="G77" s="105"/>
      <c r="H77" s="11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6"/>
      <c r="F78" s="107"/>
      <c r="G78" s="11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6"/>
      <c r="F79" s="157"/>
      <c r="G79" s="15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3" t="s">
        <v>167</v>
      </c>
      <c r="F80" s="154"/>
      <c r="G80" s="154"/>
      <c r="H80" s="155"/>
    </row>
    <row r="81" ht="12.75">
      <c r="A81" s="1"/>
    </row>
    <row r="82" ht="12.75">
      <c r="A82" s="1"/>
    </row>
    <row r="83" spans="1:8" ht="38.25" customHeight="1">
      <c r="A83" s="152" t="s">
        <v>172</v>
      </c>
      <c r="B83" s="152"/>
      <c r="C83" s="152"/>
      <c r="D83" s="152"/>
      <c r="E83" s="152"/>
      <c r="F83" s="152"/>
      <c r="G83" s="152"/>
      <c r="H83" s="15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ht="12.75">
      <c r="B93" t="s">
        <v>178</v>
      </c>
    </row>
    <row r="94" spans="2:4" ht="12.75">
      <c r="B94" s="96" t="s">
        <v>179</v>
      </c>
      <c r="C94" s="96" t="s">
        <v>180</v>
      </c>
      <c r="D94" s="96" t="s">
        <v>181</v>
      </c>
    </row>
    <row r="95" spans="2:4" ht="12.75">
      <c r="B95" s="96" t="s">
        <v>182</v>
      </c>
      <c r="C95" s="97">
        <f>'[1]Report'!$X$84</f>
        <v>645.5</v>
      </c>
      <c r="D95" s="97">
        <f>'[1]Report'!$Z$84</f>
        <v>277.13</v>
      </c>
    </row>
    <row r="96" spans="2:4" ht="12.75">
      <c r="B96" s="96" t="s">
        <v>183</v>
      </c>
      <c r="C96" s="97">
        <f>'[1]Report'!$X$71</f>
        <v>717.44</v>
      </c>
      <c r="D96" s="97">
        <f>'[1]Report'!$Z$71</f>
        <v>232.31999999999994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2017-03-14T07:29:03Z</dcterms:modified>
  <cp:category/>
  <cp:version/>
  <cp:contentType/>
  <cp:contentStatus/>
</cp:coreProperties>
</file>