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'2.8.'!$A$1:$H$94</definedName>
  </definedNames>
  <calcPr fullCalcOnLoad="1"/>
</workbook>
</file>

<file path=xl/sharedStrings.xml><?xml version="1.0" encoding="utf-8"?>
<sst xmlns="http://schemas.openxmlformats.org/spreadsheetml/2006/main" count="285" uniqueCount="181">
  <si>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</si>
  <si>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</si>
  <si>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</si>
  <si>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</si>
  <si>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</si>
  <si>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</si>
  <si>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</si>
  <si>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</si>
  <si>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</si>
  <si>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</si>
  <si>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</si>
  <si>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</si>
  <si>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</si>
  <si>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</si>
  <si>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</si>
  <si>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</si>
  <si>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</si>
  <si>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</si>
  <si>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</si>
  <si>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</si>
  <si>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</si>
  <si>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</si>
  <si>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</si>
  <si>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</si>
  <si>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</si>
  <si>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</si>
  <si>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</si>
  <si>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</si>
  <si>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</si>
  <si>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</si>
  <si>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</si>
  <si>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</si>
  <si>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</si>
  <si>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</si>
  <si>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</si>
  <si>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</si>
  <si>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</si>
  <si>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</si>
  <si>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</si>
  <si>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</si>
  <si>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</si>
  <si>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</si>
  <si>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</si>
  <si>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</si>
  <si>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</si>
  <si>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</si>
  <si>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</si>
  <si>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</si>
  <si>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</si>
  <si>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</si>
  <si>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</si>
  <si>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</si>
  <si>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</si>
  <si>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</si>
  <si>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</si>
  <si>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</si>
  <si>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</si>
  <si>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</si>
  <si>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</si>
  <si>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</si>
  <si>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</si>
  <si>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</si>
  <si>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</si>
  <si>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</si>
  <si>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</si>
  <si>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</si>
  <si>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</si>
  <si>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</si>
  <si>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</si>
  <si>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</si>
  <si>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</si>
  <si>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</si>
  <si>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</si>
  <si>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</si>
  <si>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</si>
  <si>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</si>
  <si>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</si>
  <si>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</si>
  <si>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</si>
  <si>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</si>
  <si>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</si>
  <si>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</si>
  <si>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</si>
  <si>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</si>
  <si>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</si>
  <si>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</si>
  <si>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</si>
  <si>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</si>
  <si>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</si>
  <si>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</si>
  <si>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</si>
  <si>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</si>
  <si>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</si>
  <si>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</si>
  <si>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</si>
  <si>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</si>
  <si>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</si>
  <si>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</si>
  <si>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</si>
  <si>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</si>
  <si>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</si>
  <si>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</si>
  <si>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</si>
  <si>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</si>
  <si>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</si>
  <si>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</si>
  <si>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</si>
  <si>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</si>
  <si>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</si>
  <si>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</si>
  <si>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</si>
  <si>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</si>
  <si>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</si>
  <si>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</si>
  <si>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</si>
  <si>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</si>
  <si>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</si>
  <si>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</si>
  <si>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</si>
  <si>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</si>
  <si>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</si>
  <si>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</si>
  <si>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</si>
  <si>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</si>
  <si>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</si>
  <si>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</si>
  <si>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</si>
  <si>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</si>
  <si>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</si>
  <si>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</si>
  <si>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</si>
  <si>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</si>
  <si>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</si>
  <si>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</si>
  <si>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</si>
  <si>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</si>
  <si>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</si>
  <si>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</si>
  <si>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</si>
  <si>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</si>
  <si>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</si>
  <si>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</si>
  <si>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</si>
  <si>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</si>
  <si>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</si>
  <si>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</si>
  <si>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</si>
  <si>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</si>
  <si>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</si>
  <si>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</si>
  <si>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</si>
  <si>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</si>
  <si>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</si>
  <si>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</si>
  <si>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</si>
  <si>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</si>
  <si>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</si>
  <si>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</si>
  <si>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</si>
  <si>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</si>
  <si>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</si>
  <si>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</si>
  <si>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</si>
  <si>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</si>
  <si>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</si>
  <si>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</si>
  <si>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</si>
  <si>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</si>
  <si>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</si>
  <si>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</si>
  <si>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</si>
  <si>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</si>
  <si>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</si>
  <si>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</si>
  <si>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</si>
  <si>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</si>
  <si>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</si>
  <si>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</si>
  <si>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</si>
  <si>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ул.Ленина, д.8                                                                                                                                                                               за 2016  год</t>
  </si>
  <si>
    <t>кв. 1,2,3,4,5,6,7,8,9,10,11,12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</si>
</sst>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25" borderId="17" xfId="0" applyNumberFormat="1" applyFont="1" applyFill="1" applyBorder="1" applyAlignment="1">
      <alignment/>
    </xf>
    <xf numFmtId="0" fontId="4" fillId="25" borderId="24" xfId="0" applyFont="1" applyFill="1" applyBorder="1" applyAlignment="1">
      <alignment wrapText="1"/>
    </xf>
    <xf numFmtId="0" fontId="4" fillId="25" borderId="10" xfId="0" applyFont="1" applyFill="1" applyBorder="1" applyAlignment="1">
      <alignment wrapText="1"/>
    </xf>
    <xf numFmtId="0" fontId="0" fillId="25" borderId="11" xfId="0" applyFont="1" applyFill="1" applyBorder="1" applyAlignment="1">
      <alignment vertical="top" wrapText="1"/>
    </xf>
    <xf numFmtId="0" fontId="4" fillId="2" borderId="24" xfId="0" applyFont="1" applyFill="1" applyBorder="1" applyAlignment="1">
      <alignment wrapText="1"/>
    </xf>
    <xf numFmtId="2" fontId="4" fillId="2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5" borderId="31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4" fillId="25" borderId="27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5" borderId="10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5" borderId="11" xfId="0" applyFont="1" applyFill="1" applyBorder="1" applyAlignment="1">
      <alignment vertical="top" wrapText="1"/>
    </xf>
    <xf numFmtId="0" fontId="0" fillId="0" borderId="32" xfId="0" applyBorder="1" applyAlignment="1">
      <alignment/>
    </xf>
    <xf numFmtId="0" fontId="0" fillId="25" borderId="32" xfId="0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35">
          <cell r="U135">
            <v>0.11</v>
          </cell>
          <cell r="X135">
            <v>289.57</v>
          </cell>
          <cell r="Z135">
            <v>396.59000000000003</v>
          </cell>
        </row>
        <row r="136">
          <cell r="Z136">
            <v>-161.6899999999991</v>
          </cell>
        </row>
        <row r="137">
          <cell r="Z137">
            <v>-52.46000000000023</v>
          </cell>
        </row>
        <row r="138">
          <cell r="U138">
            <v>-108.54</v>
          </cell>
          <cell r="X138">
            <v>15327.160000000002</v>
          </cell>
          <cell r="Z138">
            <v>15589.609999999997</v>
          </cell>
        </row>
        <row r="140">
          <cell r="S140">
            <v>2049.9300000000003</v>
          </cell>
          <cell r="X140">
            <v>6102.86</v>
          </cell>
          <cell r="Z140">
            <v>139.17999999999995</v>
          </cell>
        </row>
        <row r="141">
          <cell r="S141">
            <v>13051.48</v>
          </cell>
          <cell r="X141">
            <v>40046.32000000001</v>
          </cell>
          <cell r="Z141">
            <v>34173.63</v>
          </cell>
        </row>
        <row r="142">
          <cell r="Z142">
            <v>-573.1099999999999</v>
          </cell>
        </row>
        <row r="143">
          <cell r="Z143">
            <v>5501.9400000000005</v>
          </cell>
        </row>
        <row r="144">
          <cell r="Z144">
            <v>4164.249999999985</v>
          </cell>
        </row>
        <row r="145">
          <cell r="U145">
            <v>7472.3</v>
          </cell>
          <cell r="X145">
            <v>11280.6</v>
          </cell>
          <cell r="Z145">
            <v>11332.9</v>
          </cell>
        </row>
        <row r="146">
          <cell r="U146">
            <v>1528.96</v>
          </cell>
          <cell r="X146">
            <v>2308.18</v>
          </cell>
          <cell r="Z146">
            <v>2318.8900000000003</v>
          </cell>
        </row>
        <row r="147">
          <cell r="U147">
            <v>-11382.439999999999</v>
          </cell>
          <cell r="X147">
            <v>46207.84000000002</v>
          </cell>
          <cell r="Z147">
            <v>39579.95</v>
          </cell>
        </row>
        <row r="149">
          <cell r="U149">
            <v>272.32</v>
          </cell>
          <cell r="X149">
            <v>411.36</v>
          </cell>
          <cell r="Z149">
            <v>390.55</v>
          </cell>
        </row>
        <row r="150">
          <cell r="U150">
            <v>55.720000000000006</v>
          </cell>
          <cell r="X150">
            <v>84.17999999999999</v>
          </cell>
          <cell r="Z150">
            <v>79.90999999999998</v>
          </cell>
        </row>
        <row r="151">
          <cell r="U151">
            <v>-665.5200000000001</v>
          </cell>
          <cell r="X151">
            <v>1708.5500000000002</v>
          </cell>
          <cell r="Z151">
            <v>1250.2699999999998</v>
          </cell>
        </row>
        <row r="152">
          <cell r="U152">
            <v>-21.12</v>
          </cell>
          <cell r="X152">
            <v>427370.2800000001</v>
          </cell>
          <cell r="Z152">
            <v>392319.31000000006</v>
          </cell>
        </row>
        <row r="153">
          <cell r="S153">
            <v>33.88</v>
          </cell>
          <cell r="U153">
            <v>0</v>
          </cell>
        </row>
        <row r="154">
          <cell r="X154">
            <v>800.7600000000001</v>
          </cell>
          <cell r="Z154">
            <v>633.87</v>
          </cell>
        </row>
        <row r="155">
          <cell r="Z155">
            <v>0.2799999999995453</v>
          </cell>
        </row>
        <row r="156">
          <cell r="Z156">
            <v>0.04</v>
          </cell>
        </row>
        <row r="158">
          <cell r="X158">
            <v>543.42</v>
          </cell>
          <cell r="Z158">
            <v>139.17999999999995</v>
          </cell>
        </row>
        <row r="159">
          <cell r="Z159">
            <v>0.35</v>
          </cell>
        </row>
        <row r="160">
          <cell r="Z160">
            <v>0.03</v>
          </cell>
        </row>
        <row r="161">
          <cell r="U161">
            <v>-49.05999999999995</v>
          </cell>
          <cell r="X161">
            <v>22628.37</v>
          </cell>
          <cell r="Z161">
            <v>19892.739999999998</v>
          </cell>
        </row>
        <row r="162">
          <cell r="Z162">
            <v>0.03</v>
          </cell>
        </row>
        <row r="163">
          <cell r="S163">
            <v>6553.129999999999</v>
          </cell>
          <cell r="X163">
            <v>18265.32</v>
          </cell>
          <cell r="Z163">
            <v>15934.619999999999</v>
          </cell>
        </row>
        <row r="164">
          <cell r="S164">
            <v>152.87</v>
          </cell>
          <cell r="Z164">
            <v>0.01</v>
          </cell>
        </row>
        <row r="165">
          <cell r="S165">
            <v>4918.76</v>
          </cell>
          <cell r="U165">
            <v>-1694.1300000000003</v>
          </cell>
          <cell r="W165">
            <v>25941.399999999998</v>
          </cell>
          <cell r="Z165">
            <v>20274.809999999994</v>
          </cell>
        </row>
        <row r="166">
          <cell r="S166">
            <v>2275.75</v>
          </cell>
          <cell r="Z166">
            <v>0.31</v>
          </cell>
        </row>
        <row r="167">
          <cell r="S167">
            <v>5848.45</v>
          </cell>
          <cell r="X167">
            <v>21266.399999999998</v>
          </cell>
          <cell r="Z167">
            <v>18926.77</v>
          </cell>
        </row>
        <row r="168">
          <cell r="S168">
            <v>399.88</v>
          </cell>
          <cell r="Z168">
            <v>0</v>
          </cell>
        </row>
        <row r="169">
          <cell r="S169">
            <v>225.93</v>
          </cell>
        </row>
        <row r="170">
          <cell r="S170">
            <v>57.95</v>
          </cell>
        </row>
        <row r="171">
          <cell r="U171">
            <v>-89.01999999999998</v>
          </cell>
          <cell r="X171">
            <v>9483.34</v>
          </cell>
          <cell r="Z171">
            <v>8199.48</v>
          </cell>
        </row>
        <row r="174">
          <cell r="S174">
            <v>5336.19</v>
          </cell>
          <cell r="U174">
            <v>464.23999999999995</v>
          </cell>
          <cell r="W174">
            <v>29498.76</v>
          </cell>
          <cell r="Z174">
            <v>24351.840000000004</v>
          </cell>
        </row>
        <row r="175">
          <cell r="X175">
            <v>701.48</v>
          </cell>
          <cell r="Z175">
            <v>676.3000000000001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6191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67">
      <selection activeCell="B89" sqref="B89:D9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96" t="s">
        <v>179</v>
      </c>
      <c r="B1" s="96"/>
      <c r="C1" s="96"/>
      <c r="D1" s="96"/>
      <c r="E1" s="96"/>
      <c r="F1" s="96"/>
      <c r="G1" s="96"/>
      <c r="H1" s="9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09"/>
      <c r="E3" s="110"/>
      <c r="F3" s="11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97"/>
      <c r="E4" s="98"/>
      <c r="F4" s="99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00"/>
      <c r="E5" s="101"/>
      <c r="F5" s="102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03"/>
      <c r="E6" s="104"/>
      <c r="F6" s="105"/>
      <c r="G6" s="36">
        <v>42735</v>
      </c>
      <c r="H6" s="5"/>
    </row>
    <row r="7" spans="1:8" ht="38.25" customHeight="1" thickBot="1">
      <c r="A7" s="115" t="s">
        <v>13</v>
      </c>
      <c r="B7" s="94"/>
      <c r="C7" s="94"/>
      <c r="D7" s="116"/>
      <c r="E7" s="116"/>
      <c r="F7" s="116"/>
      <c r="G7" s="94"/>
      <c r="H7" s="95"/>
    </row>
    <row r="8" spans="1:8" ht="33" customHeight="1" thickBot="1">
      <c r="A8" s="40" t="s">
        <v>0</v>
      </c>
      <c r="B8" s="39" t="s">
        <v>1</v>
      </c>
      <c r="C8" s="41" t="s">
        <v>2</v>
      </c>
      <c r="D8" s="112" t="s">
        <v>3</v>
      </c>
      <c r="E8" s="113"/>
      <c r="F8" s="11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7" t="s">
        <v>15</v>
      </c>
      <c r="E9" s="110"/>
      <c r="F9" s="118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7" t="s">
        <v>18</v>
      </c>
      <c r="E10" s="110"/>
      <c r="F10" s="118"/>
      <c r="G10" s="64">
        <v>42840.82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7" t="s">
        <v>20</v>
      </c>
      <c r="E11" s="110"/>
      <c r="F11" s="118"/>
      <c r="G11" s="65">
        <f>'[1]Report'!$S$140+'[1]Report'!$S$141+'[1]Report'!$S$153+'[1]Report'!$S$163+'[1]Report'!$S$164+'[1]Report'!$S$165+'[1]Report'!$S$166+'[1]Report'!$S$167+'[1]Report'!$S$168+'[1]Report'!$S$169+'[1]Report'!$S$170+'[1]Report'!$S$174</f>
        <v>40904.19999999999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6" t="s">
        <v>23</v>
      </c>
      <c r="E12" s="107"/>
      <c r="F12" s="108"/>
      <c r="G12" s="63">
        <f>G13+G14+G20+G21+G22+G23</f>
        <v>139891.16999999998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8" t="s">
        <v>26</v>
      </c>
      <c r="E13" s="89"/>
      <c r="F13" s="90"/>
      <c r="G13" s="66">
        <f>'[1]Report'!$X$167</f>
        <v>21266.399999999998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8" t="s">
        <v>29</v>
      </c>
      <c r="E14" s="89"/>
      <c r="F14" s="90"/>
      <c r="G14" s="66">
        <f>'[1]Report'!$X$163</f>
        <v>18265.32</v>
      </c>
      <c r="H14" s="5"/>
    </row>
    <row r="15" spans="1:8" ht="26.25" customHeight="1" thickBot="1">
      <c r="A15" s="4"/>
      <c r="B15" s="6"/>
      <c r="C15" s="3" t="s">
        <v>16</v>
      </c>
      <c r="D15" s="88" t="s">
        <v>156</v>
      </c>
      <c r="E15" s="89"/>
      <c r="F15" s="90"/>
      <c r="G15" s="66">
        <f>'[1]Report'!$Z$163+'[1]Report'!$Z$164</f>
        <v>15934.63</v>
      </c>
      <c r="H15" s="5"/>
    </row>
    <row r="16" spans="1:8" ht="13.5" customHeight="1" thickBot="1">
      <c r="A16" s="4"/>
      <c r="B16" s="6"/>
      <c r="C16" s="3" t="s">
        <v>16</v>
      </c>
      <c r="D16" s="88" t="s">
        <v>157</v>
      </c>
      <c r="E16" s="89"/>
      <c r="F16" s="90"/>
      <c r="G16" s="67">
        <f>'[1]Report'!$S$163+'[1]Report'!$S$164+'[1]Report'!$X$163-'[1]Report'!$Z$163-'[1]Report'!$Z$164</f>
        <v>9036.69</v>
      </c>
      <c r="H16" s="49"/>
    </row>
    <row r="17" spans="1:8" ht="13.5" customHeight="1" thickBot="1">
      <c r="A17" s="4"/>
      <c r="B17" s="6"/>
      <c r="C17" s="3" t="s">
        <v>16</v>
      </c>
      <c r="D17" s="88" t="s">
        <v>158</v>
      </c>
      <c r="E17" s="89"/>
      <c r="F17" s="90"/>
      <c r="G17" s="66">
        <f>'[2]общий свод 2016 '!$K$721</f>
        <v>6191</v>
      </c>
      <c r="H17" s="5"/>
    </row>
    <row r="18" spans="1:8" ht="24.75" customHeight="1" thickBot="1">
      <c r="A18" s="4"/>
      <c r="B18" s="6"/>
      <c r="C18" s="3" t="s">
        <v>16</v>
      </c>
      <c r="D18" s="88" t="s">
        <v>18</v>
      </c>
      <c r="E18" s="89"/>
      <c r="F18" s="90"/>
      <c r="G18" s="14">
        <f>G10</f>
        <v>42840.82</v>
      </c>
      <c r="H18" s="5"/>
    </row>
    <row r="19" spans="1:8" ht="27" customHeight="1" thickBot="1">
      <c r="A19" s="4"/>
      <c r="B19" s="6"/>
      <c r="C19" s="3" t="s">
        <v>16</v>
      </c>
      <c r="D19" s="88" t="s">
        <v>55</v>
      </c>
      <c r="E19" s="89"/>
      <c r="F19" s="90"/>
      <c r="G19" s="76">
        <f>G18+G15-G17</f>
        <v>52584.45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0" t="s">
        <v>32</v>
      </c>
      <c r="E20" s="141"/>
      <c r="F20" s="142"/>
      <c r="G20" s="66">
        <f>'[1]Report'!$W$174+'[1]Report'!$U$174</f>
        <v>29963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7" t="s">
        <v>151</v>
      </c>
      <c r="E21" s="110"/>
      <c r="F21" s="118"/>
      <c r="G21" s="65">
        <f>'[1]Report'!$W$165+'[1]Report'!$U$165</f>
        <v>24247.269999999997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7" t="s">
        <v>152</v>
      </c>
      <c r="E22" s="110"/>
      <c r="F22" s="118"/>
      <c r="G22" s="65">
        <f>'[1]Report'!$X$140</f>
        <v>6102.86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19" t="s">
        <v>153</v>
      </c>
      <c r="E23" s="120"/>
      <c r="F23" s="121"/>
      <c r="G23" s="65">
        <f>'[1]Report'!$X$141</f>
        <v>40046.32000000001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17" t="s">
        <v>35</v>
      </c>
      <c r="E24" s="110"/>
      <c r="F24" s="118"/>
      <c r="G24" s="68">
        <f>G25+G26+G27+G28+G29+G30</f>
        <v>113801.16999999998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6" t="s">
        <v>38</v>
      </c>
      <c r="E25" s="107"/>
      <c r="F25" s="108"/>
      <c r="G25" s="85">
        <f>'[1]Report'!$Z$140+'[1]Report'!$Z$141+'[1]Report'!$Z$163+'[1]Report'!$Z$164+'[1]Report'!$Z$165+'[1]Report'!$Z$166+'[1]Report'!$Z$167+'[1]Report'!$Z$168+'[1]Report'!$Z$174</f>
        <v>113801.16999999998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8" t="s">
        <v>41</v>
      </c>
      <c r="E26" s="89"/>
      <c r="F26" s="9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8" t="s">
        <v>44</v>
      </c>
      <c r="E27" s="89"/>
      <c r="F27" s="90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8" t="s">
        <v>47</v>
      </c>
      <c r="E28" s="89"/>
      <c r="F28" s="90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8" t="s">
        <v>124</v>
      </c>
      <c r="E29" s="89"/>
      <c r="F29" s="90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88" t="s">
        <v>166</v>
      </c>
      <c r="E30" s="89"/>
      <c r="F30" s="90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88" t="s">
        <v>51</v>
      </c>
      <c r="E31" s="89"/>
      <c r="F31" s="90"/>
      <c r="G31" s="69">
        <f>G24+G10</f>
        <v>156641.99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8" t="s">
        <v>53</v>
      </c>
      <c r="E32" s="89"/>
      <c r="F32" s="90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8" t="s">
        <v>55</v>
      </c>
      <c r="E33" s="89"/>
      <c r="F33" s="90"/>
      <c r="G33" s="76">
        <f>G19</f>
        <v>52584.45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88" t="s">
        <v>57</v>
      </c>
      <c r="E34" s="89"/>
      <c r="F34" s="90"/>
      <c r="G34" s="49">
        <f>G11+G12-G24</f>
        <v>66994.19999999998</v>
      </c>
      <c r="H34" s="49"/>
    </row>
    <row r="35" spans="1:8" ht="38.25" customHeight="1" thickBot="1">
      <c r="A35" s="91" t="s">
        <v>58</v>
      </c>
      <c r="B35" s="92"/>
      <c r="C35" s="92"/>
      <c r="D35" s="92"/>
      <c r="E35" s="92"/>
      <c r="F35" s="94"/>
      <c r="G35" s="92"/>
      <c r="H35" s="95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6191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2.48</v>
      </c>
      <c r="F38" s="83" t="s">
        <v>136</v>
      </c>
      <c r="G38" s="60">
        <v>3810334293</v>
      </c>
      <c r="H38" s="61">
        <f>G13</f>
        <v>21266.399999999998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29963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3.44</v>
      </c>
      <c r="F40" s="84" t="s">
        <v>138</v>
      </c>
      <c r="G40" s="60">
        <v>3837003965</v>
      </c>
      <c r="H40" s="61">
        <f>G21</f>
        <v>24247.269999999997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6102.86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40046.32000000001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43"/>
      <c r="G43" s="90"/>
      <c r="H43" s="61">
        <f>SUM(H37:H42)</f>
        <v>127816.84999999999</v>
      </c>
    </row>
    <row r="44" spans="1:8" ht="19.5" customHeight="1" thickBot="1">
      <c r="A44" s="91" t="s">
        <v>64</v>
      </c>
      <c r="B44" s="92"/>
      <c r="C44" s="92"/>
      <c r="D44" s="92"/>
      <c r="E44" s="92"/>
      <c r="F44" s="92"/>
      <c r="G44" s="92"/>
      <c r="H44" s="93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35" t="s">
        <v>141</v>
      </c>
      <c r="E45" s="136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35" t="s">
        <v>69</v>
      </c>
      <c r="E46" s="136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35" t="s">
        <v>71</v>
      </c>
      <c r="E47" s="136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35" t="s">
        <v>73</v>
      </c>
      <c r="E48" s="136"/>
      <c r="F48" s="56">
        <v>0</v>
      </c>
      <c r="G48" s="51"/>
      <c r="H48" s="49"/>
    </row>
    <row r="49" spans="1:8" ht="18.75" customHeight="1" thickBot="1">
      <c r="A49" s="146" t="s">
        <v>74</v>
      </c>
      <c r="B49" s="147"/>
      <c r="C49" s="147"/>
      <c r="D49" s="147"/>
      <c r="E49" s="147"/>
      <c r="F49" s="147"/>
      <c r="G49" s="147"/>
      <c r="H49" s="14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35" t="s">
        <v>15</v>
      </c>
      <c r="E50" s="136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35" t="s">
        <v>18</v>
      </c>
      <c r="E51" s="136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35" t="s">
        <v>20</v>
      </c>
      <c r="E52" s="136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35" t="s">
        <v>53</v>
      </c>
      <c r="E53" s="136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35" t="s">
        <v>55</v>
      </c>
      <c r="E54" s="136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44" t="s">
        <v>57</v>
      </c>
      <c r="E55" s="145"/>
      <c r="F55" s="57">
        <f>D62+E62+F62+G62+H62</f>
        <v>43237.490000000056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284.4243101864793</v>
      </c>
      <c r="E59" s="79">
        <f>E60/117.48</f>
        <v>527.755447735785</v>
      </c>
      <c r="F59" s="79">
        <f>F60/12</f>
        <v>1301.3941666666667</v>
      </c>
      <c r="G59" s="80">
        <f>G60/18.26</f>
        <v>1758.5821467688936</v>
      </c>
      <c r="H59" s="81">
        <f>H60/0.88</f>
        <v>7552.590909090909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'[1]Report'!$X$152</f>
        <v>427370.2800000001</v>
      </c>
      <c r="E60" s="66">
        <f>'[1]Report'!$X$145+'[1]Report'!$X$146+'[1]Report'!$X$147+'[1]Report'!$X$149+'[1]Report'!$X$150+'[1]Report'!$X$151</f>
        <v>62000.71000000002</v>
      </c>
      <c r="F60" s="66">
        <f>'[1]Report'!$X$135+'[1]Report'!$X$138</f>
        <v>15616.730000000001</v>
      </c>
      <c r="G60" s="75">
        <f>'[1]Report'!$X$161+'[1]Report'!$X$171</f>
        <v>32111.71</v>
      </c>
      <c r="H60" s="71">
        <f>'[1]Report'!$X$140+'[1]Report'!$X$158</f>
        <v>6646.28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'[1]Report'!$Z$144+'[1]Report'!$Z$152+'[1]Report'!$Z$159+'[1]Report'!$Z$160</f>
        <v>396483.94000000006</v>
      </c>
      <c r="E61" s="66">
        <f>'[1]Report'!$Z$142+'[1]Report'!$Z$143+'[1]Report'!$Z$145+'[1]Report'!$Z$146+'[1]Report'!$Z$147+'[1]Report'!$Z$149+'[1]Report'!$Z$150+'[1]Report'!$Z$151+'[1]Report'!$Z$155+'[1]Report'!$Z$156</f>
        <v>59881.619999999995</v>
      </c>
      <c r="F61" s="66">
        <f>'[1]Report'!$Z$135+'[1]Report'!$Z$138</f>
        <v>15986.199999999997</v>
      </c>
      <c r="G61" s="72">
        <f>'[1]Report'!$Z$136+'[1]Report'!$Z$137+'[1]Report'!$Z$161+'[1]Report'!$Z$162+'[1]Report'!$Z$171</f>
        <v>27878.1</v>
      </c>
      <c r="H61" s="72">
        <f>'[1]Report'!$Z$140+'[1]Report'!$Z$158</f>
        <v>278.3599999999999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30886.340000000026</v>
      </c>
      <c r="E62" s="79">
        <f>E60-E61</f>
        <v>2119.0900000000256</v>
      </c>
      <c r="F62" s="79">
        <f>F60-F61</f>
        <v>-369.4699999999957</v>
      </c>
      <c r="G62" s="81">
        <f>G60-G61</f>
        <v>4233.610000000001</v>
      </c>
      <c r="H62" s="81">
        <f>H60-H61</f>
        <v>6367.92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D60+'[1]Report'!$U$152</f>
        <v>427349.1600000001</v>
      </c>
      <c r="E63" s="73">
        <f>E60+'[1]Report'!$U$145+'[1]Report'!$U$146+'[1]Report'!$U$147+'[1]Report'!$U$149+'[1]Report'!$U$150+'[1]Report'!$U$151</f>
        <v>59282.05000000003</v>
      </c>
      <c r="F63" s="73">
        <f>F60+'[1]Report'!$U$135+'[1]Report'!$U$138</f>
        <v>15508.300000000001</v>
      </c>
      <c r="G63" s="74">
        <f>G60+'[1]Report'!$U$161+'[1]Report'!$U$171</f>
        <v>31973.629999999997</v>
      </c>
      <c r="H63" s="74">
        <f>H60+'[1]Report'!$U$153</f>
        <v>6646.28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-21.119999999995343</v>
      </c>
      <c r="E64" s="44">
        <f>E63-E60</f>
        <v>-2718.659999999989</v>
      </c>
      <c r="F64" s="44">
        <f>F63-F60</f>
        <v>-108.43000000000029</v>
      </c>
      <c r="G64" s="44">
        <f>G63-G60</f>
        <v>-138.08000000000175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25" t="s">
        <v>145</v>
      </c>
      <c r="E65" s="126"/>
      <c r="F65" s="126"/>
      <c r="G65" s="126"/>
      <c r="H65" s="127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28" t="s">
        <v>145</v>
      </c>
      <c r="E66" s="129"/>
      <c r="F66" s="129"/>
      <c r="G66" s="129"/>
      <c r="H66" s="130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1" t="s">
        <v>101</v>
      </c>
      <c r="B68" s="92"/>
      <c r="C68" s="92"/>
      <c r="D68" s="92"/>
      <c r="E68" s="92"/>
      <c r="F68" s="92"/>
      <c r="G68" s="92"/>
      <c r="H68" s="93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8" t="s">
        <v>180</v>
      </c>
      <c r="F69" s="89"/>
      <c r="G69" s="90"/>
      <c r="H69" s="26">
        <v>18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8"/>
      <c r="F70" s="89"/>
      <c r="G70" s="90"/>
      <c r="H70" s="26">
        <v>12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8"/>
      <c r="F71" s="89"/>
      <c r="G71" s="90"/>
      <c r="H71" s="26">
        <v>6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28"/>
      <c r="F72" s="129"/>
      <c r="G72" s="130"/>
      <c r="H72" s="26">
        <f>D64+E64+F64+G64+H64</f>
        <v>-2986.2899999999863</v>
      </c>
    </row>
    <row r="73" spans="1:8" ht="25.5" customHeight="1" thickBot="1">
      <c r="A73" s="91" t="s">
        <v>107</v>
      </c>
      <c r="B73" s="92"/>
      <c r="C73" s="92"/>
      <c r="D73" s="92"/>
      <c r="E73" s="92"/>
      <c r="F73" s="92"/>
      <c r="G73" s="92"/>
      <c r="H73" s="93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8">
        <v>1</v>
      </c>
      <c r="F74" s="89"/>
      <c r="G74" s="90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37">
        <v>1</v>
      </c>
      <c r="F75" s="138"/>
      <c r="G75" s="139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32" t="s">
        <v>167</v>
      </c>
      <c r="F76" s="133"/>
      <c r="G76" s="133"/>
      <c r="H76" s="134"/>
    </row>
    <row r="77" ht="12.75">
      <c r="A77" s="1"/>
    </row>
    <row r="78" ht="12.75">
      <c r="A78" s="1"/>
    </row>
    <row r="79" spans="1:8" ht="38.25" customHeight="1">
      <c r="A79" s="131" t="s">
        <v>172</v>
      </c>
      <c r="B79" s="131"/>
      <c r="C79" s="131"/>
      <c r="D79" s="131"/>
      <c r="E79" s="131"/>
      <c r="F79" s="131"/>
      <c r="G79" s="131"/>
      <c r="H79" s="131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2" t="s">
        <v>115</v>
      </c>
      <c r="D82" s="123"/>
      <c r="E82" s="124"/>
    </row>
    <row r="83" spans="1:5" ht="18.75" customHeight="1" thickBot="1">
      <c r="A83" s="29">
        <v>2</v>
      </c>
      <c r="B83" s="4" t="s">
        <v>116</v>
      </c>
      <c r="C83" s="122" t="s">
        <v>117</v>
      </c>
      <c r="D83" s="123"/>
      <c r="E83" s="124"/>
    </row>
    <row r="84" spans="1:5" ht="16.5" customHeight="1" thickBot="1">
      <c r="A84" s="29">
        <v>3</v>
      </c>
      <c r="B84" s="4" t="s">
        <v>118</v>
      </c>
      <c r="C84" s="122" t="s">
        <v>119</v>
      </c>
      <c r="D84" s="123"/>
      <c r="E84" s="124"/>
    </row>
    <row r="85" spans="1:5" ht="13.5" thickBot="1">
      <c r="A85" s="29">
        <v>4</v>
      </c>
      <c r="B85" s="4" t="s">
        <v>16</v>
      </c>
      <c r="C85" s="122" t="s">
        <v>120</v>
      </c>
      <c r="D85" s="123"/>
      <c r="E85" s="124"/>
    </row>
    <row r="86" spans="1:5" ht="24" customHeight="1" thickBot="1">
      <c r="A86" s="29">
        <v>5</v>
      </c>
      <c r="B86" s="4" t="s">
        <v>86</v>
      </c>
      <c r="C86" s="122" t="s">
        <v>121</v>
      </c>
      <c r="D86" s="123"/>
      <c r="E86" s="124"/>
    </row>
    <row r="87" spans="1:5" ht="21" customHeight="1" thickBot="1">
      <c r="A87" s="30">
        <v>6</v>
      </c>
      <c r="B87" s="31" t="s">
        <v>122</v>
      </c>
      <c r="C87" s="122" t="s">
        <v>123</v>
      </c>
      <c r="D87" s="123"/>
      <c r="E87" s="124"/>
    </row>
    <row r="89" ht="12.75">
      <c r="B89" t="s">
        <v>173</v>
      </c>
    </row>
    <row r="90" spans="2:4" ht="12.75">
      <c r="B90" s="86" t="s">
        <v>174</v>
      </c>
      <c r="C90" s="86" t="s">
        <v>175</v>
      </c>
      <c r="D90" s="86" t="s">
        <v>176</v>
      </c>
    </row>
    <row r="91" spans="2:4" ht="12.75">
      <c r="B91" s="86" t="s">
        <v>177</v>
      </c>
      <c r="C91" s="87">
        <f>'[1]Report'!$X$175</f>
        <v>701.48</v>
      </c>
      <c r="D91" s="87">
        <f>'[1]Report'!$Z$175</f>
        <v>676.3000000000001</v>
      </c>
    </row>
    <row r="92" spans="2:4" ht="12.75">
      <c r="B92" s="86" t="s">
        <v>178</v>
      </c>
      <c r="C92" s="87">
        <f>'[1]Report'!$X$154</f>
        <v>800.7600000000001</v>
      </c>
      <c r="D92" s="87">
        <f>'[1]Report'!$Z$154</f>
        <v>633.87</v>
      </c>
    </row>
  </sheetData>
  <sheetProtection/>
  <mergeCells count="65">
    <mergeCell ref="D47:E47"/>
    <mergeCell ref="A49:H49"/>
    <mergeCell ref="D45:E45"/>
    <mergeCell ref="D46:E46"/>
    <mergeCell ref="D20:F20"/>
    <mergeCell ref="D21:F21"/>
    <mergeCell ref="D28:F28"/>
    <mergeCell ref="A73:H73"/>
    <mergeCell ref="E69:G69"/>
    <mergeCell ref="F43:G43"/>
    <mergeCell ref="E71:G71"/>
    <mergeCell ref="D27:F27"/>
    <mergeCell ref="D33:F33"/>
    <mergeCell ref="D48:E48"/>
    <mergeCell ref="D19:F19"/>
    <mergeCell ref="D9:F9"/>
    <mergeCell ref="D16:F16"/>
    <mergeCell ref="D10:F10"/>
    <mergeCell ref="D11:F11"/>
    <mergeCell ref="D12:F12"/>
    <mergeCell ref="D13:F13"/>
    <mergeCell ref="D14:F14"/>
    <mergeCell ref="D15:F15"/>
    <mergeCell ref="D50:E50"/>
    <mergeCell ref="D51:E51"/>
    <mergeCell ref="D52:E52"/>
    <mergeCell ref="E75:G75"/>
    <mergeCell ref="D53:E53"/>
    <mergeCell ref="E74:G74"/>
    <mergeCell ref="D54:E54"/>
    <mergeCell ref="D55:E55"/>
    <mergeCell ref="C85:E85"/>
    <mergeCell ref="A68:H68"/>
    <mergeCell ref="C86:E86"/>
    <mergeCell ref="E72:G72"/>
    <mergeCell ref="A79:H79"/>
    <mergeCell ref="E76:H76"/>
    <mergeCell ref="E70:G70"/>
    <mergeCell ref="D23:F23"/>
    <mergeCell ref="D24:F24"/>
    <mergeCell ref="D17:F17"/>
    <mergeCell ref="D18:F18"/>
    <mergeCell ref="C87:E87"/>
    <mergeCell ref="D65:H65"/>
    <mergeCell ref="D66:H66"/>
    <mergeCell ref="C82:E82"/>
    <mergeCell ref="C83:E83"/>
    <mergeCell ref="C84:E84"/>
    <mergeCell ref="A1:H1"/>
    <mergeCell ref="D4:F4"/>
    <mergeCell ref="D5:F5"/>
    <mergeCell ref="D6:F6"/>
    <mergeCell ref="D25:F25"/>
    <mergeCell ref="D26:F26"/>
    <mergeCell ref="D3:F3"/>
    <mergeCell ref="D8:F8"/>
    <mergeCell ref="A7:H7"/>
    <mergeCell ref="D22:F22"/>
    <mergeCell ref="D34:F34"/>
    <mergeCell ref="A44:H44"/>
    <mergeCell ref="D29:F29"/>
    <mergeCell ref="D31:F31"/>
    <mergeCell ref="D30:F30"/>
    <mergeCell ref="D32:F32"/>
    <mergeCell ref="A35:H3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2017-03-20T01:03:51Z</dcterms:modified>
  <cp:category/>
  <cp:version/>
  <cp:contentType/>
  <cp:contentStatus/>
</cp:coreProperties>
</file>