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<sst xmlns="http://schemas.openxmlformats.org/spreadsheetml/2006/main" count="306" uniqueCount="201">
  <si>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</si>
  <si>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</si>
  <si>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</si>
  <si>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</si>
  <si>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</si>
  <si>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</si>
  <si>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</si>
  <si>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</si>
  <si>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</si>
  <si>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</si>
  <si>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</si>
  <si>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</si>
  <si>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</si>
  <si>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</si>
  <si>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</si>
  <si>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</si>
  <si>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</si>
  <si>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</si>
  <si>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</si>
  <si>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</si>
  <si>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</si>
  <si>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</si>
  <si>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</si>
  <si>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</si>
  <si>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</si>
  <si>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</si>
  <si>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</si>
  <si>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</si>
  <si>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</si>
  <si>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</si>
  <si>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</si>
  <si>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</si>
  <si>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</si>
  <si>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</si>
  <si>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</si>
  <si>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</si>
  <si>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</si>
  <si>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</si>
  <si>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</si>
  <si>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</si>
  <si>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</si>
  <si>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</si>
  <si>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</si>
  <si>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</si>
  <si>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</si>
  <si>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</si>
  <si>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</si>
  <si>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</si>
  <si>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</si>
  <si>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</si>
  <si>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</si>
  <si>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</si>
  <si>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</si>
  <si>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</si>
  <si>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</si>
  <si>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</si>
  <si>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</si>
  <si>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</si>
  <si>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</si>
  <si>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</si>
  <si>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</si>
  <si>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</si>
  <si>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</si>
  <si>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</si>
  <si>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</si>
  <si>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</si>
  <si>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</si>
  <si>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</si>
  <si>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</si>
  <si>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</si>
  <si>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</si>
  <si>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</si>
  <si>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</si>
  <si>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</si>
  <si>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</si>
  <si>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</si>
  <si>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</si>
  <si>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</si>
  <si>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</si>
  <si>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</si>
  <si>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</si>
  <si>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</si>
  <si>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</si>
  <si>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</si>
  <si>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</si>
  <si>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</si>
  <si>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</si>
  <si>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</si>
  <si>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</si>
  <si>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</si>
  <si>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</si>
  <si>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</si>
  <si>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</si>
  <si>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</si>
  <si>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</si>
  <si>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</si>
  <si>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</si>
  <si>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</si>
  <si>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</si>
  <si>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</si>
  <si>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</si>
  <si>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</si>
  <si>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</si>
  <si>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</si>
  <si>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</si>
  <si>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</si>
  <si>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</si>
  <si>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</si>
  <si>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</si>
  <si>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</si>
  <si>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</si>
  <si>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</si>
  <si>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</si>
  <si>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</si>
  <si>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</si>
  <si>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</si>
  <si>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</si>
  <si>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</si>
  <si>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</si>
  <si>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</si>
  <si>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</si>
  <si>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</si>
  <si>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</si>
  <si>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</si>
  <si>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</si>
  <si>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</si>
  <si>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</si>
  <si>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</si>
  <si>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</si>
  <si>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</si>
  <si>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</si>
  <si>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</si>
  <si>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</si>
  <si>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</si>
  <si>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</si>
  <si>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</si>
  <si>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</si>
  <si>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</si>
  <si>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</si>
  <si>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</si>
  <si>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</si>
  <si>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</si>
  <si>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</si>
  <si>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</si>
  <si>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</si>
  <si>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</si>
  <si>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</si>
  <si>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</si>
  <si>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</si>
  <si>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</si>
  <si>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</si>
  <si>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</si>
  <si>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</si>
  <si>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</si>
  <si>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</si>
  <si>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</si>
  <si>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</si>
  <si>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</si>
  <si>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</si>
  <si>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</si>
  <si>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</si>
  <si>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</si>
  <si>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</si>
  <si>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</si>
  <si>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</si>
  <si>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</si>
  <si>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</si>
  <si>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</si>
  <si>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</si>
  <si>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</si>
  <si>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</si>
  <si>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</si>
  <si>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</si>
  <si>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</si>
  <si>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</si>
  <si>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</si>
  <si>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</si>
  <si>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</si>
  <si>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</si>
  <si>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</si>
  <si>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</si>
  <si>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</si>
  <si>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</si>
  <si>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</si>
  <si>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</si>
  <si>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</si>
  <si>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</si>
  <si>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</si>
  <si>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</si>
  <si>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</si>
  <si>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</si>
  <si>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</si>
  <si>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</si>
  <si>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40 ЛЕТ ОКТЯБРЯ, д. 25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</si>
  <si>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</si>
  <si>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</si>
  <si>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</si>
  <si>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</si>
  <si>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</si>
  <si>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</si>
  <si>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кв. 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</si>
</sst>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40" fillId="0" borderId="37" xfId="0" applyFont="1" applyBorder="1" applyAlignment="1">
      <alignment wrapText="1"/>
    </xf>
    <xf numFmtId="0" fontId="4" fillId="0" borderId="37" xfId="0" applyFont="1" applyBorder="1" applyAlignment="1">
      <alignment/>
    </xf>
    <xf numFmtId="0" fontId="0" fillId="0" borderId="37" xfId="0" applyFill="1" applyBorder="1" applyAlignment="1">
      <alignment wrapText="1"/>
    </xf>
    <xf numFmtId="0" fontId="0" fillId="35" borderId="37" xfId="0" applyFill="1" applyBorder="1" applyAlignment="1">
      <alignment wrapText="1"/>
    </xf>
    <xf numFmtId="0" fontId="0" fillId="35" borderId="37" xfId="0" applyFill="1" applyBorder="1" applyAlignment="1">
      <alignment/>
    </xf>
    <xf numFmtId="0" fontId="49" fillId="0" borderId="37" xfId="0" applyFont="1" applyBorder="1" applyAlignment="1">
      <alignment wrapText="1"/>
    </xf>
    <xf numFmtId="0" fontId="50" fillId="0" borderId="38" xfId="0" applyFont="1" applyBorder="1" applyAlignment="1">
      <alignment horizontal="center" vertical="justify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40%20&#1083;&#1077;&#1090;%20&#1054;&#1082;&#1090;&#1103;&#1073;&#1088;&#1103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10">
          <cell r="X110">
            <v>367.85</v>
          </cell>
          <cell r="Z110">
            <v>248.82000000000002</v>
          </cell>
        </row>
        <row r="111">
          <cell r="Z111">
            <v>-120.19000000000186</v>
          </cell>
        </row>
        <row r="112">
          <cell r="Z112">
            <v>-44.27000000000046</v>
          </cell>
        </row>
        <row r="113">
          <cell r="U113">
            <v>83.84999999999998</v>
          </cell>
          <cell r="X113">
            <v>12338.78</v>
          </cell>
          <cell r="Z113">
            <v>7212.659999999998</v>
          </cell>
        </row>
        <row r="114">
          <cell r="U114">
            <v>-810.9599999999999</v>
          </cell>
          <cell r="X114">
            <v>810.9599999999999</v>
          </cell>
        </row>
        <row r="115">
          <cell r="S115">
            <v>3501.2099999999996</v>
          </cell>
          <cell r="X115">
            <v>4065.98</v>
          </cell>
          <cell r="Z115">
            <v>2901.0699999999993</v>
          </cell>
        </row>
        <row r="116">
          <cell r="S116">
            <v>37017.579999999994</v>
          </cell>
          <cell r="X116">
            <v>26680.76</v>
          </cell>
          <cell r="Z116">
            <v>19526.310000000005</v>
          </cell>
        </row>
        <row r="118">
          <cell r="U118">
            <v>-49.33</v>
          </cell>
          <cell r="Z118">
            <v>-0.8000000000000291</v>
          </cell>
        </row>
        <row r="120">
          <cell r="U120">
            <v>5145.09</v>
          </cell>
          <cell r="X120">
            <v>7187.96</v>
          </cell>
          <cell r="Z120">
            <v>4609.07</v>
          </cell>
        </row>
        <row r="121">
          <cell r="U121">
            <v>1052.78</v>
          </cell>
          <cell r="X121">
            <v>1470.8</v>
          </cell>
          <cell r="Z121">
            <v>943.1000000000001</v>
          </cell>
        </row>
        <row r="122">
          <cell r="U122">
            <v>-8075.26</v>
          </cell>
          <cell r="X122">
            <v>27722.960000000003</v>
          </cell>
          <cell r="Z122">
            <v>14339.019999999999</v>
          </cell>
        </row>
        <row r="124">
          <cell r="U124">
            <v>249.24</v>
          </cell>
          <cell r="X124">
            <v>368.77</v>
          </cell>
          <cell r="Z124">
            <v>353.39</v>
          </cell>
        </row>
        <row r="125">
          <cell r="U125">
            <v>50.989999999999995</v>
          </cell>
          <cell r="X125">
            <v>75.46000000000001</v>
          </cell>
          <cell r="Z125">
            <v>72.28</v>
          </cell>
        </row>
        <row r="126">
          <cell r="U126">
            <v>-730.46</v>
          </cell>
          <cell r="X126">
            <v>2055.85</v>
          </cell>
          <cell r="Z126">
            <v>1338.27</v>
          </cell>
        </row>
        <row r="127">
          <cell r="U127">
            <v>0</v>
          </cell>
          <cell r="X127">
            <v>284734.07999999996</v>
          </cell>
          <cell r="Z127">
            <v>208440.57999999993</v>
          </cell>
        </row>
        <row r="128">
          <cell r="S128">
            <v>86.06</v>
          </cell>
          <cell r="Z128">
            <v>0.010000000000000009</v>
          </cell>
        </row>
        <row r="129">
          <cell r="X129">
            <v>523.53</v>
          </cell>
          <cell r="Z129">
            <v>254.41</v>
          </cell>
        </row>
        <row r="132">
          <cell r="X132">
            <v>690.5399999999998</v>
          </cell>
          <cell r="Z132">
            <v>509.05</v>
          </cell>
        </row>
        <row r="135">
          <cell r="U135">
            <v>96.98</v>
          </cell>
          <cell r="X135">
            <v>16948.460000000003</v>
          </cell>
          <cell r="Z135">
            <v>8919.720000000001</v>
          </cell>
        </row>
        <row r="136">
          <cell r="Z136">
            <v>0.6499999999999986</v>
          </cell>
        </row>
        <row r="137">
          <cell r="S137">
            <v>20273.720000000005</v>
          </cell>
          <cell r="X137">
            <v>12169.2</v>
          </cell>
          <cell r="Z137">
            <v>9164.799999999987</v>
          </cell>
        </row>
        <row r="138">
          <cell r="S138">
            <v>889.7</v>
          </cell>
          <cell r="Z138">
            <v>0.07000000000000028</v>
          </cell>
        </row>
        <row r="139">
          <cell r="S139">
            <v>6992.12</v>
          </cell>
          <cell r="X139">
            <v>17704.170000000002</v>
          </cell>
          <cell r="Z139">
            <v>11087.529999999999</v>
          </cell>
        </row>
        <row r="140">
          <cell r="S140">
            <v>6034</v>
          </cell>
          <cell r="Z140">
            <v>1.5699999999995384</v>
          </cell>
        </row>
        <row r="141">
          <cell r="S141">
            <v>30607.860000000004</v>
          </cell>
          <cell r="X141">
            <v>9407.880000000001</v>
          </cell>
          <cell r="Z141">
            <v>7744.149999999999</v>
          </cell>
        </row>
        <row r="142">
          <cell r="S142">
            <v>6325.3099999999995</v>
          </cell>
          <cell r="Z142">
            <v>0.34999999999999787</v>
          </cell>
        </row>
        <row r="143">
          <cell r="S143">
            <v>1199.48</v>
          </cell>
          <cell r="Z143">
            <v>0.06999999999994255</v>
          </cell>
        </row>
        <row r="144">
          <cell r="S144">
            <v>307.65</v>
          </cell>
          <cell r="Z144">
            <v>0.020000000000000018</v>
          </cell>
        </row>
        <row r="145">
          <cell r="U145">
            <v>-2.4899999999999984</v>
          </cell>
          <cell r="X145">
            <v>7102.8</v>
          </cell>
          <cell r="Z145">
            <v>3717.990000000002</v>
          </cell>
        </row>
        <row r="148">
          <cell r="S148">
            <v>10065.82</v>
          </cell>
          <cell r="X148">
            <v>21996.24</v>
          </cell>
          <cell r="Z148">
            <v>15467.010000000004</v>
          </cell>
        </row>
        <row r="149">
          <cell r="U149">
            <v>810.9599999999999</v>
          </cell>
          <cell r="X149">
            <v>753.86</v>
          </cell>
          <cell r="Z149">
            <v>354.22999999999996</v>
          </cell>
        </row>
        <row r="150">
          <cell r="Z150">
            <v>0.08999999999999986</v>
          </cell>
        </row>
        <row r="151">
          <cell r="U151">
            <v>0</v>
          </cell>
          <cell r="Z151">
            <v>-0.01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4">
      <selection activeCell="K76" sqref="K7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5" t="s">
        <v>193</v>
      </c>
      <c r="B1" s="135"/>
      <c r="C1" s="135"/>
      <c r="D1" s="135"/>
      <c r="E1" s="135"/>
      <c r="F1" s="135"/>
      <c r="G1" s="135"/>
      <c r="H1" s="13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5"/>
      <c r="E3" s="146"/>
      <c r="F3" s="14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6"/>
      <c r="E4" s="137"/>
      <c r="F4" s="138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9"/>
      <c r="E5" s="140"/>
      <c r="F5" s="141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2"/>
      <c r="E6" s="143"/>
      <c r="F6" s="144"/>
      <c r="G6" s="36">
        <v>42735</v>
      </c>
      <c r="H6" s="5"/>
    </row>
    <row r="7" spans="1:8" ht="38.25" customHeight="1" thickBot="1">
      <c r="A7" s="122" t="s">
        <v>13</v>
      </c>
      <c r="B7" s="123"/>
      <c r="C7" s="123"/>
      <c r="D7" s="124"/>
      <c r="E7" s="124"/>
      <c r="F7" s="124"/>
      <c r="G7" s="123"/>
      <c r="H7" s="125"/>
    </row>
    <row r="8" spans="1:8" ht="33" customHeight="1" thickBot="1">
      <c r="A8" s="40" t="s">
        <v>0</v>
      </c>
      <c r="B8" s="39" t="s">
        <v>1</v>
      </c>
      <c r="C8" s="41" t="s">
        <v>2</v>
      </c>
      <c r="D8" s="148" t="s">
        <v>3</v>
      </c>
      <c r="E8" s="149"/>
      <c r="F8" s="150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3" t="s">
        <v>15</v>
      </c>
      <c r="E9" s="146"/>
      <c r="F9" s="16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63" t="s">
        <v>18</v>
      </c>
      <c r="E10" s="146"/>
      <c r="F10" s="164"/>
      <c r="G10" s="63">
        <v>-811.75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63" t="s">
        <v>20</v>
      </c>
      <c r="E11" s="146"/>
      <c r="F11" s="164"/>
      <c r="G11" s="90">
        <f>'[1]Report'!$S$115+'[1]Report'!$S$116+'[1]Report'!$S$128+'[1]Report'!$S$137+'[1]Report'!$S$138+'[1]Report'!$S$139+'[1]Report'!$S$140+'[1]Report'!$S$141+'[1]Report'!$S$142+'[1]Report'!$S$143+'[1]Report'!$S$144+'[1]Report'!$S$148</f>
        <v>123300.50999999998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8" t="s">
        <v>23</v>
      </c>
      <c r="E12" s="169"/>
      <c r="F12" s="170"/>
      <c r="G12" s="91">
        <f>G13+G14+G20+G21+G22+G23+G31</f>
        <v>92024.23000000001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65">
        <f>'[1]Report'!$X$141</f>
        <v>9407.880000000001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92">
        <f>'[1]Report'!$X$137</f>
        <v>12169.2</v>
      </c>
      <c r="H14" s="5"/>
    </row>
    <row r="15" spans="1:8" ht="26.25" customHeight="1" thickBot="1">
      <c r="A15" s="4"/>
      <c r="B15" s="6"/>
      <c r="C15" s="3" t="s">
        <v>16</v>
      </c>
      <c r="D15" s="128" t="s">
        <v>156</v>
      </c>
      <c r="E15" s="129"/>
      <c r="F15" s="133"/>
      <c r="G15" s="93">
        <f>'[1]Report'!$Z$137+'[1]Report'!$Z$138</f>
        <v>9164.869999999986</v>
      </c>
      <c r="H15" s="5"/>
    </row>
    <row r="16" spans="1:8" ht="13.5" customHeight="1" thickBot="1">
      <c r="A16" s="4"/>
      <c r="B16" s="6"/>
      <c r="C16" s="3" t="s">
        <v>16</v>
      </c>
      <c r="D16" s="128" t="s">
        <v>157</v>
      </c>
      <c r="E16" s="129"/>
      <c r="F16" s="133"/>
      <c r="G16" s="94">
        <f>'[1]Report'!$S$137+'[1]Report'!$S$138+G14-G15</f>
        <v>24167.750000000022</v>
      </c>
      <c r="H16" s="49"/>
    </row>
    <row r="17" spans="1:8" ht="13.5" customHeight="1" thickBot="1">
      <c r="A17" s="4"/>
      <c r="B17" s="6"/>
      <c r="C17" s="3" t="s">
        <v>16</v>
      </c>
      <c r="D17" s="128" t="s">
        <v>158</v>
      </c>
      <c r="E17" s="129"/>
      <c r="F17" s="133"/>
      <c r="G17" s="65">
        <v>7083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4">
        <f>G10</f>
        <v>-811.75</v>
      </c>
      <c r="H18" s="5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73">
        <f>G18+G15-G17</f>
        <v>1270.1199999999862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71" t="s">
        <v>32</v>
      </c>
      <c r="E20" s="172"/>
      <c r="F20" s="173"/>
      <c r="G20" s="65">
        <f>'[1]Report'!$X$148</f>
        <v>21996.24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63" t="s">
        <v>151</v>
      </c>
      <c r="E21" s="146"/>
      <c r="F21" s="164"/>
      <c r="G21" s="64">
        <f>'[1]Report'!$X$139</f>
        <v>17704.170000000002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63" t="s">
        <v>152</v>
      </c>
      <c r="E22" s="146"/>
      <c r="F22" s="164"/>
      <c r="G22" s="64">
        <f>'[1]Report'!$X$115</f>
        <v>4065.98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65" t="s">
        <v>153</v>
      </c>
      <c r="E23" s="166"/>
      <c r="F23" s="167"/>
      <c r="G23" s="64">
        <f>'[1]Report'!$X$116</f>
        <v>26680.76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63" t="s">
        <v>35</v>
      </c>
      <c r="E24" s="146"/>
      <c r="F24" s="164"/>
      <c r="G24" s="87">
        <f>G25+G26+G27+G28+G29+G30</f>
        <v>65892.95999999999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8" t="s">
        <v>38</v>
      </c>
      <c r="E25" s="169"/>
      <c r="F25" s="170"/>
      <c r="G25" s="82">
        <f>'[1]Report'!$Z$115+'[1]Report'!$Z$116+'[1]Report'!$Z$128+'[1]Report'!$Z$137+'[1]Report'!$Z$138+'[1]Report'!$Z$139+'[1]Report'!$Z$140+'[1]Report'!$Z$141++'[1]Report'!$Z$142+'[1]Report'!$Z$143+'[1]Report'!$Z$144+'[1]Report'!$Z$148</f>
        <v>65892.95999999999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8" t="s">
        <v>41</v>
      </c>
      <c r="E26" s="129"/>
      <c r="F26" s="13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8" t="s">
        <v>44</v>
      </c>
      <c r="E27" s="129"/>
      <c r="F27" s="133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8" t="s">
        <v>47</v>
      </c>
      <c r="E28" s="129"/>
      <c r="F28" s="133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8" t="s">
        <v>124</v>
      </c>
      <c r="E29" s="129"/>
      <c r="F29" s="133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28" t="s">
        <v>166</v>
      </c>
      <c r="E30" s="129"/>
      <c r="F30" s="129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8" t="s">
        <v>174</v>
      </c>
      <c r="E31" s="129"/>
      <c r="F31" s="12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8" t="s">
        <v>175</v>
      </c>
      <c r="E32" s="129"/>
      <c r="F32" s="129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8" t="s">
        <v>177</v>
      </c>
      <c r="E33" s="129"/>
      <c r="F33" s="12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8" t="s">
        <v>176</v>
      </c>
      <c r="E34" s="129"/>
      <c r="F34" s="12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8" t="s">
        <v>51</v>
      </c>
      <c r="E35" s="129"/>
      <c r="F35" s="133"/>
      <c r="G35" s="66">
        <f>G24+G10</f>
        <v>65081.20999999999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8" t="s">
        <v>53</v>
      </c>
      <c r="E36" s="129"/>
      <c r="F36" s="13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8" t="s">
        <v>55</v>
      </c>
      <c r="E37" s="129"/>
      <c r="F37" s="133"/>
      <c r="G37" s="73">
        <f>G19</f>
        <v>1270.1199999999862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8" t="s">
        <v>57</v>
      </c>
      <c r="E38" s="129"/>
      <c r="F38" s="133"/>
      <c r="G38" s="88">
        <f>G11+G12-G24</f>
        <v>149431.78</v>
      </c>
      <c r="H38" s="49"/>
    </row>
    <row r="39" spans="1:8" ht="38.25" customHeight="1" thickBot="1">
      <c r="A39" s="126" t="s">
        <v>58</v>
      </c>
      <c r="B39" s="127"/>
      <c r="C39" s="127"/>
      <c r="D39" s="127"/>
      <c r="E39" s="127"/>
      <c r="F39" s="123"/>
      <c r="G39" s="127"/>
      <c r="H39" s="125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7083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2.18</v>
      </c>
      <c r="F42" s="80" t="s">
        <v>136</v>
      </c>
      <c r="G42" s="60">
        <v>3810334293</v>
      </c>
      <c r="H42" s="61">
        <f>G13</f>
        <v>9407.880000000001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21996.24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17704.170000000002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4065.98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26680.76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1"/>
      <c r="G47" s="133"/>
      <c r="H47" s="61">
        <f>SUM(H41:H46)</f>
        <v>86938.03000000001</v>
      </c>
    </row>
    <row r="48" spans="1:8" ht="19.5" customHeight="1" thickBot="1">
      <c r="A48" s="126" t="s">
        <v>64</v>
      </c>
      <c r="B48" s="127"/>
      <c r="C48" s="127"/>
      <c r="D48" s="127"/>
      <c r="E48" s="127"/>
      <c r="F48" s="127"/>
      <c r="G48" s="127"/>
      <c r="H48" s="13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20" t="s">
        <v>141</v>
      </c>
      <c r="E49" s="121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20" t="s">
        <v>69</v>
      </c>
      <c r="E50" s="121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20" t="s">
        <v>71</v>
      </c>
      <c r="E51" s="121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20" t="s">
        <v>73</v>
      </c>
      <c r="E52" s="121"/>
      <c r="F52" s="56">
        <v>0</v>
      </c>
      <c r="G52" s="51"/>
      <c r="H52" s="49"/>
    </row>
    <row r="53" spans="1:8" ht="18.75" customHeight="1" thickBot="1">
      <c r="A53" s="130" t="s">
        <v>74</v>
      </c>
      <c r="B53" s="131"/>
      <c r="C53" s="131"/>
      <c r="D53" s="131"/>
      <c r="E53" s="131"/>
      <c r="F53" s="131"/>
      <c r="G53" s="131"/>
      <c r="H53" s="132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20" t="s">
        <v>15</v>
      </c>
      <c r="E54" s="121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20" t="s">
        <v>18</v>
      </c>
      <c r="E55" s="121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20" t="s">
        <v>20</v>
      </c>
      <c r="E56" s="121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20" t="s">
        <v>53</v>
      </c>
      <c r="E57" s="121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20" t="s">
        <v>55</v>
      </c>
      <c r="E58" s="121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61" t="s">
        <v>57</v>
      </c>
      <c r="E59" s="162"/>
      <c r="F59" s="57">
        <f>D66+E66+F66+G66+H66</f>
        <v>111735.48000000004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189.49678552889029</v>
      </c>
      <c r="E63" s="76">
        <f>E64/117.48</f>
        <v>330.9652706843718</v>
      </c>
      <c r="F63" s="76">
        <f>F64/12</f>
        <v>1189.2875000000001</v>
      </c>
      <c r="G63" s="77">
        <f>G64/18.26</f>
        <v>1317.1555312157723</v>
      </c>
      <c r="H63" s="78">
        <f>H64/0.88</f>
        <v>784.7045454545453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'[1]Report'!$X$127</f>
        <v>284734.07999999996</v>
      </c>
      <c r="E64" s="65">
        <f>'[1]Report'!$X$120+'[1]Report'!$X$121+'[1]Report'!$X$122+'[1]Report'!$X$124+'[1]Report'!$X$125+'[1]Report'!$X$126</f>
        <v>38881.799999999996</v>
      </c>
      <c r="F64" s="65">
        <f>'[1]Report'!$X$110+'[1]Report'!$X$113+'[1]Report'!$X$114+'[1]Report'!$X$149</f>
        <v>14271.45</v>
      </c>
      <c r="G64" s="72">
        <f>'[1]Report'!$X$135+'[1]Report'!$X$145</f>
        <v>24051.260000000002</v>
      </c>
      <c r="H64" s="68">
        <f>'[1]Report'!$X$132</f>
        <v>690.5399999999998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'[1]Report'!$Z$127</f>
        <v>208440.57999999993</v>
      </c>
      <c r="E65" s="65">
        <f>'[1]Report'!$Z$118+'[1]Report'!$Z$120+'[1]Report'!$Z$121+'[1]Report'!$Z$122+'[1]Report'!$Z$124+'[1]Report'!$Z$125+'[1]Report'!$Z$126</f>
        <v>21654.329999999998</v>
      </c>
      <c r="F65" s="65">
        <f>'[1]Report'!$Z$110+'[1]Report'!$Z$113+'[1]Report'!$Z$149+'[1]Report'!$Z$150</f>
        <v>7815.799999999997</v>
      </c>
      <c r="G65" s="69">
        <f>'[1]Report'!$Z$111+'[1]Report'!$Z$112+'[1]Report'!$Z$135+'[1]Report'!$Z$136+'[1]Report'!$Z$145</f>
        <v>12473.9</v>
      </c>
      <c r="H65" s="69">
        <f>'[1]Report'!$Z$132+'[1]Report'!$Z$151</f>
        <v>509.04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76293.50000000003</v>
      </c>
      <c r="E66" s="76">
        <f>E64-E65</f>
        <v>17227.469999999998</v>
      </c>
      <c r="F66" s="76">
        <f>F64-F65</f>
        <v>6455.650000000003</v>
      </c>
      <c r="G66" s="78">
        <f>G64-G65</f>
        <v>11577.360000000002</v>
      </c>
      <c r="H66" s="78">
        <f>H64-H65</f>
        <v>181.49999999999983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D64+'[1]Report'!$U$127</f>
        <v>284734.07999999996</v>
      </c>
      <c r="E67" s="70">
        <f>E64+'[1]Report'!$U$118+'[1]Report'!$U$120+'[1]Report'!$U$121+'[1]Report'!$U$122+'[1]Report'!$U$124+'[1]Report'!$U$125+'[1]Report'!$U$126</f>
        <v>36524.84999999999</v>
      </c>
      <c r="F67" s="71">
        <f>F64+'[1]Report'!$U$113+'[1]Report'!$U$114+'[1]Report'!$U$149</f>
        <v>14355.300000000001</v>
      </c>
      <c r="G67" s="71">
        <f>G64+'[1]Report'!$U$135+'[1]Report'!$U$145</f>
        <v>24145.75</v>
      </c>
      <c r="H67" s="71">
        <f>H64+'[1]Report'!$U$151</f>
        <v>690.5399999999998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-2356.9500000000044</v>
      </c>
      <c r="F68" s="44">
        <f>F67-F64</f>
        <v>83.85000000000036</v>
      </c>
      <c r="G68" s="44">
        <f>G67-G64</f>
        <v>94.48999999999796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5" t="s">
        <v>145</v>
      </c>
      <c r="E69" s="156"/>
      <c r="F69" s="156"/>
      <c r="G69" s="156"/>
      <c r="H69" s="15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8" t="s">
        <v>145</v>
      </c>
      <c r="E70" s="159"/>
      <c r="F70" s="159"/>
      <c r="G70" s="159"/>
      <c r="H70" s="160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6" t="s">
        <v>101</v>
      </c>
      <c r="B72" s="127"/>
      <c r="C72" s="127"/>
      <c r="D72" s="127"/>
      <c r="E72" s="127"/>
      <c r="F72" s="127"/>
      <c r="G72" s="127"/>
      <c r="H72" s="13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8" t="s">
        <v>200</v>
      </c>
      <c r="F73" s="129"/>
      <c r="G73" s="133"/>
      <c r="H73" s="26">
        <v>1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8"/>
      <c r="F74" s="129"/>
      <c r="G74" s="133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8"/>
      <c r="F75" s="129"/>
      <c r="G75" s="13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8"/>
      <c r="F76" s="159"/>
      <c r="G76" s="160"/>
      <c r="H76" s="26">
        <f>D68+E68+F68+G68+H68</f>
        <v>-2178.610000000006</v>
      </c>
    </row>
    <row r="77" spans="1:8" ht="25.5" customHeight="1" thickBot="1">
      <c r="A77" s="126" t="s">
        <v>107</v>
      </c>
      <c r="B77" s="127"/>
      <c r="C77" s="127"/>
      <c r="D77" s="127"/>
      <c r="E77" s="127"/>
      <c r="F77" s="127"/>
      <c r="G77" s="127"/>
      <c r="H77" s="13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8"/>
      <c r="F78" s="129"/>
      <c r="G78" s="13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8"/>
      <c r="F79" s="179"/>
      <c r="G79" s="18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75" t="s">
        <v>167</v>
      </c>
      <c r="F80" s="176"/>
      <c r="G80" s="176"/>
      <c r="H80" s="177"/>
    </row>
    <row r="81" ht="12.75">
      <c r="A81" s="1"/>
    </row>
    <row r="82" ht="12.75">
      <c r="A82" s="1"/>
    </row>
    <row r="83" spans="1:8" ht="38.25" customHeight="1">
      <c r="A83" s="174" t="s">
        <v>172</v>
      </c>
      <c r="B83" s="174"/>
      <c r="C83" s="174"/>
      <c r="D83" s="174"/>
      <c r="E83" s="174"/>
      <c r="F83" s="174"/>
      <c r="G83" s="174"/>
      <c r="H83" s="17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52" t="s">
        <v>115</v>
      </c>
      <c r="D86" s="153"/>
      <c r="E86" s="154"/>
    </row>
    <row r="87" spans="1:5" ht="18.75" customHeight="1" thickBot="1">
      <c r="A87" s="29">
        <v>2</v>
      </c>
      <c r="B87" s="4" t="s">
        <v>116</v>
      </c>
      <c r="C87" s="152" t="s">
        <v>117</v>
      </c>
      <c r="D87" s="153"/>
      <c r="E87" s="154"/>
    </row>
    <row r="88" spans="1:5" ht="16.5" customHeight="1" thickBot="1">
      <c r="A88" s="29">
        <v>3</v>
      </c>
      <c r="B88" s="4" t="s">
        <v>118</v>
      </c>
      <c r="C88" s="152" t="s">
        <v>119</v>
      </c>
      <c r="D88" s="153"/>
      <c r="E88" s="154"/>
    </row>
    <row r="89" spans="1:5" ht="13.5" thickBot="1">
      <c r="A89" s="29">
        <v>4</v>
      </c>
      <c r="B89" s="4" t="s">
        <v>16</v>
      </c>
      <c r="C89" s="152" t="s">
        <v>120</v>
      </c>
      <c r="D89" s="153"/>
      <c r="E89" s="154"/>
    </row>
    <row r="90" spans="1:5" ht="24" customHeight="1" thickBot="1">
      <c r="A90" s="29">
        <v>5</v>
      </c>
      <c r="B90" s="4" t="s">
        <v>86</v>
      </c>
      <c r="C90" s="152" t="s">
        <v>121</v>
      </c>
      <c r="D90" s="153"/>
      <c r="E90" s="154"/>
    </row>
    <row r="91" spans="1:5" ht="21" customHeight="1" thickBot="1">
      <c r="A91" s="30">
        <v>6</v>
      </c>
      <c r="B91" s="31" t="s">
        <v>122</v>
      </c>
      <c r="C91" s="152" t="s">
        <v>123</v>
      </c>
      <c r="D91" s="153"/>
      <c r="E91" s="154"/>
    </row>
    <row r="93" spans="2:3" ht="15">
      <c r="B93" s="119" t="s">
        <v>194</v>
      </c>
      <c r="C93" s="119"/>
    </row>
    <row r="94" spans="2:4" ht="24.75">
      <c r="B94" s="113" t="s">
        <v>195</v>
      </c>
      <c r="C94" s="118" t="s">
        <v>196</v>
      </c>
      <c r="D94" s="114" t="s">
        <v>197</v>
      </c>
    </row>
    <row r="95" spans="2:4" ht="25.5">
      <c r="B95" s="115" t="s">
        <v>198</v>
      </c>
      <c r="C95" s="116">
        <f>'[1]Report'!$X$129</f>
        <v>523.53</v>
      </c>
      <c r="D95" s="117">
        <f>'[1]Report'!$Z$129</f>
        <v>254.41</v>
      </c>
    </row>
    <row r="96" spans="2:4" ht="25.5">
      <c r="B96" s="115" t="s">
        <v>199</v>
      </c>
      <c r="C96" s="116">
        <f>'[1]Report'!$X$149</f>
        <v>753.86</v>
      </c>
      <c r="D96" s="117">
        <f>'[1]Report'!$Z$149</f>
        <v>354.22999999999996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2017-03-14T08:09:03Z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