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<sst xmlns="http://schemas.openxmlformats.org/spreadsheetml/2006/main" count="293" uniqueCount="188">
  <si>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</si>
  <si>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</si>
  <si>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</si>
  <si>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</si>
  <si>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</si>
  <si>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</si>
  <si>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</si>
  <si>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</si>
  <si>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</si>
  <si>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</si>
  <si>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</si>
  <si>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</si>
  <si>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</si>
  <si>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</si>
  <si>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</si>
  <si>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</si>
  <si>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</si>
  <si>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</si>
  <si>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</si>
  <si>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</si>
  <si>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</si>
  <si>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</si>
  <si>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</si>
  <si>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</si>
  <si>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</si>
  <si>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</si>
  <si>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</si>
  <si>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</si>
  <si>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</si>
  <si>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</si>
  <si>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</si>
  <si>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</si>
  <si>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</si>
  <si>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</si>
  <si>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</si>
  <si>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</si>
  <si>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</si>
  <si>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</si>
  <si>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</si>
  <si>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</si>
  <si>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</si>
  <si>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</si>
  <si>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</si>
  <si>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</si>
  <si>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</si>
  <si>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</si>
  <si>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</si>
  <si>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</si>
  <si>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</si>
  <si>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</si>
  <si>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</si>
  <si>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</si>
  <si>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</si>
  <si>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</si>
  <si>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</si>
  <si>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</si>
  <si>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</si>
  <si>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</si>
  <si>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</si>
  <si>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</si>
  <si>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</si>
  <si>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</si>
  <si>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</si>
  <si>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</si>
  <si>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</si>
  <si>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</si>
  <si>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</si>
  <si>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</si>
  <si>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</si>
  <si>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</si>
  <si>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</si>
  <si>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</si>
  <si>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</si>
  <si>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</si>
  <si>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</si>
  <si>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</si>
  <si>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</si>
  <si>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</si>
  <si>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</si>
  <si>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</si>
  <si>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</si>
  <si>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</si>
  <si>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</si>
  <si>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</si>
  <si>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</si>
  <si>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</si>
  <si>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</si>
  <si>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</si>
  <si>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</si>
  <si>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</si>
  <si>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</si>
  <si>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</si>
  <si>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</si>
  <si>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</si>
  <si>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</si>
  <si>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</si>
  <si>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</si>
  <si>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</si>
  <si>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</si>
  <si>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</si>
  <si>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</si>
  <si>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</si>
  <si>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</si>
  <si>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</si>
  <si>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</si>
  <si>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</si>
  <si>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</si>
  <si>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</si>
  <si>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</si>
  <si>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</si>
  <si>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</si>
  <si>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</si>
  <si>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</si>
  <si>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</si>
  <si>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</si>
  <si>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</si>
  <si>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</si>
  <si>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</si>
  <si>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</si>
  <si>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</si>
  <si>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</si>
  <si>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</si>
  <si>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</si>
  <si>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</si>
  <si>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</si>
  <si>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</si>
  <si>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</si>
  <si>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</si>
  <si>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</si>
  <si>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</si>
  <si>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</si>
  <si>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</si>
  <si>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</si>
  <si>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</si>
  <si>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</si>
  <si>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</si>
  <si>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</si>
  <si>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</si>
  <si>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</si>
  <si>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</si>
  <si>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</si>
  <si>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</si>
  <si>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</si>
  <si>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</si>
  <si>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</si>
  <si>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</si>
  <si>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</si>
  <si>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</si>
  <si>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</si>
  <si>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</si>
  <si>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</si>
  <si>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</si>
  <si>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</si>
  <si>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</si>
  <si>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</si>
  <si>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</si>
  <si>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</si>
  <si>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</si>
  <si>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</si>
  <si>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</si>
  <si>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</si>
  <si>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</si>
  <si>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</si>
  <si>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</si>
  <si>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</si>
  <si>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</si>
  <si>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</si>
  <si>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</si>
  <si>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</si>
  <si>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</si>
  <si>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</si>
  <si>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</si>
  <si>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</si>
  <si>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</si>
  <si>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</si>
  <si>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</si>
  <si>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</si>
  <si>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</si>
  <si>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</si>
  <si>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</si>
  <si>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</si>
  <si>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</si>
  <si>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3 Б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</si>
  <si>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</si>
  <si>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</si>
  <si>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</si>
  <si>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16</t>
  </si>
  <si>
    <t>кв.9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</si>
</sst>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" fontId="4" fillId="0" borderId="27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6;&#1069;&#1059;%201\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0">
          <cell r="U160">
            <v>0.22</v>
          </cell>
          <cell r="W160">
            <v>165.98999999999998</v>
          </cell>
          <cell r="Z160">
            <v>139.01</v>
          </cell>
        </row>
        <row r="161">
          <cell r="W161">
            <v>528.8399999999999</v>
          </cell>
          <cell r="Z161">
            <v>427.54999999999995</v>
          </cell>
        </row>
        <row r="162">
          <cell r="Z162">
            <v>-979.3600000000001</v>
          </cell>
        </row>
        <row r="163">
          <cell r="Z163">
            <v>-332.01</v>
          </cell>
        </row>
        <row r="164">
          <cell r="U164">
            <v>424</v>
          </cell>
          <cell r="W164">
            <v>18744.310000000005</v>
          </cell>
          <cell r="Z164">
            <v>12702.929999999997</v>
          </cell>
        </row>
        <row r="165">
          <cell r="Z165">
            <v>-35</v>
          </cell>
        </row>
        <row r="166">
          <cell r="Z166">
            <v>-60.77</v>
          </cell>
        </row>
        <row r="169">
          <cell r="Z169">
            <v>-1037.64</v>
          </cell>
        </row>
        <row r="170">
          <cell r="W170">
            <v>117.42000000000002</v>
          </cell>
          <cell r="Z170">
            <v>-88.47999999999998</v>
          </cell>
        </row>
        <row r="171">
          <cell r="W171">
            <v>46.99</v>
          </cell>
          <cell r="Z171">
            <v>-35.400000000000006</v>
          </cell>
        </row>
        <row r="172">
          <cell r="Z172">
            <v>-130.54</v>
          </cell>
        </row>
        <row r="173">
          <cell r="W173">
            <v>258.3299999999999</v>
          </cell>
          <cell r="Z173">
            <v>-267.87</v>
          </cell>
        </row>
        <row r="176">
          <cell r="W176">
            <v>2152.51</v>
          </cell>
          <cell r="Z176">
            <v>-8513.360000000002</v>
          </cell>
        </row>
        <row r="177">
          <cell r="Z177">
            <v>-4051.15</v>
          </cell>
        </row>
        <row r="179">
          <cell r="W179">
            <v>2501.0599999999995</v>
          </cell>
          <cell r="Z179">
            <v>-8192.980000000003</v>
          </cell>
        </row>
        <row r="180">
          <cell r="Z180">
            <v>-262.86</v>
          </cell>
        </row>
        <row r="181">
          <cell r="W181">
            <v>3816.2</v>
          </cell>
          <cell r="Z181">
            <v>-9699.909999999998</v>
          </cell>
        </row>
        <row r="182">
          <cell r="Z182">
            <v>-2425.28</v>
          </cell>
        </row>
        <row r="183">
          <cell r="W183">
            <v>2289.7400000000002</v>
          </cell>
          <cell r="Z183">
            <v>-8646.620000000003</v>
          </cell>
        </row>
        <row r="184">
          <cell r="Z184">
            <v>-1734.26</v>
          </cell>
        </row>
        <row r="185">
          <cell r="Z185">
            <v>-373.78000000000003</v>
          </cell>
        </row>
        <row r="186">
          <cell r="Z186">
            <v>-95.93</v>
          </cell>
        </row>
        <row r="187">
          <cell r="W187">
            <v>901.3799999999999</v>
          </cell>
          <cell r="Z187">
            <v>-3535.709999999999</v>
          </cell>
        </row>
        <row r="188">
          <cell r="Z188">
            <v>-189.93</v>
          </cell>
        </row>
        <row r="189">
          <cell r="Z189">
            <v>-127.93</v>
          </cell>
        </row>
        <row r="190">
          <cell r="W190">
            <v>4520.72</v>
          </cell>
          <cell r="Z190">
            <v>-12237.040000000003</v>
          </cell>
        </row>
        <row r="191">
          <cell r="Z191">
            <v>-1750.9899999999998</v>
          </cell>
        </row>
        <row r="192">
          <cell r="Z192">
            <v>-405.46000000000004</v>
          </cell>
        </row>
        <row r="193">
          <cell r="W193">
            <v>11554.2</v>
          </cell>
          <cell r="Z193">
            <v>11811.560000000003</v>
          </cell>
        </row>
        <row r="194">
          <cell r="W194">
            <v>89755.92000000001</v>
          </cell>
          <cell r="Z194">
            <v>90530.72</v>
          </cell>
        </row>
        <row r="195">
          <cell r="Z195">
            <v>-4242.9400000000005</v>
          </cell>
        </row>
        <row r="196">
          <cell r="Z196">
            <v>-3771.38</v>
          </cell>
        </row>
        <row r="197">
          <cell r="Z197">
            <v>-11155.68</v>
          </cell>
        </row>
        <row r="198">
          <cell r="U198">
            <v>-56.93000000000001</v>
          </cell>
          <cell r="W198">
            <v>24838.519999999993</v>
          </cell>
          <cell r="Z198">
            <v>28271.42</v>
          </cell>
        </row>
        <row r="199">
          <cell r="U199">
            <v>-23.059999999999974</v>
          </cell>
          <cell r="W199">
            <v>5344.73</v>
          </cell>
          <cell r="Z199">
            <v>6030.760000000001</v>
          </cell>
        </row>
        <row r="200">
          <cell r="Z200">
            <v>4026.2199999999993</v>
          </cell>
        </row>
        <row r="201">
          <cell r="U201">
            <v>1.77</v>
          </cell>
          <cell r="W201">
            <v>1333.1400000000003</v>
          </cell>
          <cell r="Z201">
            <v>1615.39</v>
          </cell>
        </row>
        <row r="202">
          <cell r="U202">
            <v>-86.35</v>
          </cell>
          <cell r="W202">
            <v>892.38</v>
          </cell>
          <cell r="Z202">
            <v>970.2200000000001</v>
          </cell>
        </row>
        <row r="203">
          <cell r="U203">
            <v>0.36</v>
          </cell>
          <cell r="W203">
            <v>286.86</v>
          </cell>
          <cell r="Z203">
            <v>343.80000000000007</v>
          </cell>
        </row>
        <row r="204">
          <cell r="U204">
            <v>-18.170000000000005</v>
          </cell>
          <cell r="W204">
            <v>187.86</v>
          </cell>
          <cell r="Z204">
            <v>204.28</v>
          </cell>
        </row>
        <row r="205">
          <cell r="Z205">
            <v>90.29999999999997</v>
          </cell>
        </row>
        <row r="206">
          <cell r="W206">
            <v>282467.13</v>
          </cell>
          <cell r="Z206">
            <v>330078.69000000006</v>
          </cell>
        </row>
        <row r="207">
          <cell r="Z207">
            <v>35</v>
          </cell>
        </row>
        <row r="208">
          <cell r="Z208">
            <v>1415.3899999999996</v>
          </cell>
        </row>
        <row r="211">
          <cell r="W211">
            <v>4755.959999999999</v>
          </cell>
          <cell r="Z211">
            <v>6075.639999999997</v>
          </cell>
        </row>
        <row r="212">
          <cell r="W212">
            <v>444.3499999999999</v>
          </cell>
          <cell r="Z212">
            <v>444.3499999999999</v>
          </cell>
        </row>
        <row r="213">
          <cell r="W213">
            <v>177.75000000000003</v>
          </cell>
          <cell r="Z213">
            <v>177.75000000000003</v>
          </cell>
        </row>
        <row r="214">
          <cell r="W214">
            <v>294.65999999999997</v>
          </cell>
          <cell r="Z214">
            <v>288.80999999999995</v>
          </cell>
        </row>
        <row r="215">
          <cell r="W215">
            <v>1573.44</v>
          </cell>
          <cell r="Z215">
            <v>1573.44</v>
          </cell>
        </row>
        <row r="218">
          <cell r="U218">
            <v>-244.2600000000001</v>
          </cell>
          <cell r="W218">
            <v>23542.480000000003</v>
          </cell>
          <cell r="Z218">
            <v>32054.660000000003</v>
          </cell>
        </row>
        <row r="219">
          <cell r="Z219">
            <v>4051.15</v>
          </cell>
        </row>
        <row r="221">
          <cell r="W221">
            <v>27511.66</v>
          </cell>
          <cell r="Z221">
            <v>35803.09999999999</v>
          </cell>
        </row>
        <row r="222">
          <cell r="Z222">
            <v>262.86</v>
          </cell>
        </row>
        <row r="223">
          <cell r="W223">
            <v>41978.2</v>
          </cell>
          <cell r="Z223">
            <v>51094.56999999999</v>
          </cell>
        </row>
        <row r="224">
          <cell r="Z224">
            <v>2425.28</v>
          </cell>
        </row>
        <row r="225">
          <cell r="W225">
            <v>25187.140000000003</v>
          </cell>
          <cell r="Z225">
            <v>32115.950000000004</v>
          </cell>
        </row>
        <row r="226">
          <cell r="Z226">
            <v>1734.26</v>
          </cell>
        </row>
        <row r="227">
          <cell r="Z227">
            <v>373.78000000000003</v>
          </cell>
        </row>
        <row r="228">
          <cell r="Z228">
            <v>95.93</v>
          </cell>
        </row>
        <row r="229">
          <cell r="U229">
            <v>-102.31999999999987</v>
          </cell>
          <cell r="W229">
            <v>9860.140000000001</v>
          </cell>
          <cell r="Z229">
            <v>13392.970000000001</v>
          </cell>
        </row>
        <row r="230">
          <cell r="Z230">
            <v>189.93</v>
          </cell>
        </row>
        <row r="231">
          <cell r="Z231">
            <v>127.93</v>
          </cell>
        </row>
        <row r="232">
          <cell r="W232">
            <v>49727.92</v>
          </cell>
          <cell r="Z232">
            <v>62139.509999999995</v>
          </cell>
        </row>
        <row r="233">
          <cell r="Z233">
            <v>5042.6500000000015</v>
          </cell>
        </row>
        <row r="234">
          <cell r="Z234">
            <v>405.46000000000004</v>
          </cell>
        </row>
        <row r="235">
          <cell r="U235">
            <v>-4961.650000000001</v>
          </cell>
          <cell r="W235">
            <v>18560.840000000004</v>
          </cell>
          <cell r="Z235">
            <v>7760.83</v>
          </cell>
        </row>
        <row r="236">
          <cell r="U236">
            <v>-1534.99</v>
          </cell>
          <cell r="W236">
            <v>5939.34</v>
          </cell>
          <cell r="Z236">
            <v>2532.0099999999998</v>
          </cell>
        </row>
        <row r="237">
          <cell r="Z237">
            <v>702.7399999999999</v>
          </cell>
        </row>
        <row r="238">
          <cell r="W238">
            <v>1549.58</v>
          </cell>
          <cell r="Z238">
            <v>913.48</v>
          </cell>
        </row>
        <row r="239">
          <cell r="W239">
            <v>502.5799999999999</v>
          </cell>
          <cell r="Z239">
            <v>296.28999999999996</v>
          </cell>
        </row>
        <row r="240">
          <cell r="W240">
            <v>157719.09999999998</v>
          </cell>
          <cell r="Z240">
            <v>71688.98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9">
          <cell r="AA179">
            <v>10694.04</v>
          </cell>
        </row>
        <row r="180">
          <cell r="AA180">
            <v>262.86</v>
          </cell>
        </row>
        <row r="191">
          <cell r="W191">
            <v>371.67</v>
          </cell>
        </row>
        <row r="208">
          <cell r="S208">
            <v>521.9300000000001</v>
          </cell>
          <cell r="U208">
            <v>-212.04</v>
          </cell>
          <cell r="W208">
            <v>1105.4999999999998</v>
          </cell>
        </row>
        <row r="233">
          <cell r="S233">
            <v>1010.2700000000001</v>
          </cell>
          <cell r="U233">
            <v>49.489999999999995</v>
          </cell>
          <cell r="W233">
            <v>3982.89</v>
          </cell>
        </row>
        <row r="237">
          <cell r="U237">
            <v>155.25</v>
          </cell>
          <cell r="W237">
            <v>821.85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9" t="s">
        <v>182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9"/>
      <c r="E3" s="135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1">
        <v>70644.11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6">
        <v>64503.38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37" t="s">
        <v>23</v>
      </c>
      <c r="E12" s="138"/>
      <c r="F12" s="139"/>
      <c r="G12" s="87">
        <f>G13+G14+G20+G21+G22+G23+G31</f>
        <v>300761.5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3">
        <f>'[1]Report'!$W$183+'[1]Report'!$W$225</f>
        <v>27476.880000000005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88">
        <f>'[1]Report'!$W$179+'[1]Report'!$W$221</f>
        <v>30012.72</v>
      </c>
      <c r="H14" s="5"/>
    </row>
    <row r="15" spans="1:8" ht="26.25" customHeight="1" thickBot="1">
      <c r="A15" s="4"/>
      <c r="B15" s="6"/>
      <c r="C15" s="3" t="s">
        <v>16</v>
      </c>
      <c r="D15" s="131" t="s">
        <v>155</v>
      </c>
      <c r="E15" s="132"/>
      <c r="F15" s="133"/>
      <c r="G15" s="89">
        <f>27610+G32</f>
        <v>30160.21</v>
      </c>
      <c r="H15" s="5"/>
    </row>
    <row r="16" spans="1:8" ht="13.5" customHeight="1" thickBot="1">
      <c r="A16" s="4"/>
      <c r="B16" s="6"/>
      <c r="C16" s="3" t="s">
        <v>16</v>
      </c>
      <c r="D16" s="131" t="s">
        <v>156</v>
      </c>
      <c r="E16" s="132"/>
      <c r="F16" s="133"/>
      <c r="G16" s="90">
        <f>'[2]Report'!$AA$179+'[2]Report'!$AA$180+G14-G15</f>
        <v>10809.410000000003</v>
      </c>
      <c r="H16" s="48"/>
    </row>
    <row r="17" spans="1:8" ht="13.5" customHeight="1" thickBot="1">
      <c r="A17" s="4"/>
      <c r="B17" s="6"/>
      <c r="C17" s="3" t="s">
        <v>16</v>
      </c>
      <c r="D17" s="131" t="s">
        <v>157</v>
      </c>
      <c r="E17" s="132"/>
      <c r="F17" s="133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70644.11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1">
        <f>G18+G15-G17</f>
        <v>100804.32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3">
        <f>'[1]Report'!$W$190+'[1]Report'!$W$211+'[1]Report'!$W$232</f>
        <v>59004.6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4" t="s">
        <v>150</v>
      </c>
      <c r="E21" s="135"/>
      <c r="F21" s="136"/>
      <c r="G21" s="62">
        <f>'[1]Report'!$W$181+'[1]Report'!$W$223</f>
        <v>45794.399999999994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4" t="s">
        <v>151</v>
      </c>
      <c r="E22" s="135"/>
      <c r="F22" s="136"/>
      <c r="G22" s="62">
        <f>'[1]Report'!$W$193</f>
        <v>11554.2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9" t="s">
        <v>152</v>
      </c>
      <c r="E23" s="150"/>
      <c r="F23" s="151"/>
      <c r="G23" s="62">
        <f>'[1]Report'!$W$194</f>
        <v>89755.92000000001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34" t="s">
        <v>35</v>
      </c>
      <c r="E24" s="135"/>
      <c r="F24" s="136"/>
      <c r="G24" s="84">
        <f>G25+G26+G27+G28</f>
        <v>249756.86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0">
        <f>'[1]Report'!$Z$165+'[1]Report'!$Z$169+'[1]Report'!$Z$179+'[1]Report'!$Z$180+'[1]Report'!$Z$181+'[1]Report'!$Z$182+'[1]Report'!$Z$183+'[1]Report'!$Z$184+'[1]Report'!$Z$185+'[1]Report'!$Z$186+'[1]Report'!$Z$190+'[1]Report'!$Z$193+'[1]Report'!$Z$194+'[1]Report'!$Z$207+'[1]Report'!$Z$211+'[1]Report'!$Z$221+'[1]Report'!$Z$222+'[1]Report'!$Z$223+'[1]Report'!$Z$224+'[1]Report'!$Z$225+'[1]Report'!$Z$226+'[1]Report'!$Z$227+'[1]Report'!$Z$228+'[1]Report'!$Z$232</f>
        <v>249756.86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74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/>
      <c r="E29" s="132"/>
      <c r="F29" s="133"/>
      <c r="G29" s="112"/>
      <c r="H29" s="81"/>
      <c r="I29" s="77"/>
    </row>
    <row r="30" spans="1:9" ht="13.5" customHeight="1" thickBot="1">
      <c r="A30" s="4"/>
      <c r="B30" s="13"/>
      <c r="C30" s="3"/>
      <c r="D30" s="131" t="s">
        <v>172</v>
      </c>
      <c r="E30" s="132"/>
      <c r="F30" s="143"/>
      <c r="G30" s="107">
        <v>40608.66</v>
      </c>
      <c r="H30" s="82"/>
      <c r="I30" s="77"/>
    </row>
    <row r="31" spans="1:9" ht="13.5" customHeight="1" thickBot="1">
      <c r="A31" s="4"/>
      <c r="B31" s="13"/>
      <c r="C31" s="3"/>
      <c r="D31" s="131" t="s">
        <v>173</v>
      </c>
      <c r="E31" s="132"/>
      <c r="F31" s="132"/>
      <c r="G31" s="107">
        <v>37162.78</v>
      </c>
      <c r="H31" s="82"/>
      <c r="I31" s="77"/>
    </row>
    <row r="32" spans="1:10" ht="13.5" customHeight="1" thickBot="1">
      <c r="A32" s="4"/>
      <c r="B32" s="13"/>
      <c r="C32" s="3"/>
      <c r="D32" s="131" t="s">
        <v>185</v>
      </c>
      <c r="E32" s="132"/>
      <c r="F32" s="132"/>
      <c r="G32" s="107">
        <v>2550.21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31" t="s">
        <v>175</v>
      </c>
      <c r="E33" s="132"/>
      <c r="F33" s="132"/>
      <c r="G33" s="83">
        <v>3153.27</v>
      </c>
      <c r="H33" s="82"/>
      <c r="I33" s="77"/>
    </row>
    <row r="34" spans="1:9" ht="13.5" customHeight="1" thickBot="1">
      <c r="A34" s="4"/>
      <c r="B34" s="13"/>
      <c r="C34" s="3"/>
      <c r="D34" s="131" t="s">
        <v>174</v>
      </c>
      <c r="E34" s="132"/>
      <c r="F34" s="132"/>
      <c r="G34" s="108">
        <f>G33+G30-G31</f>
        <v>6599.1500000000015</v>
      </c>
      <c r="H34" s="82"/>
      <c r="I34" s="77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31" t="s">
        <v>51</v>
      </c>
      <c r="E35" s="132"/>
      <c r="F35" s="133"/>
      <c r="G35" s="64">
        <f>G24+G10</f>
        <v>320400.97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1">
        <f>G19</f>
        <v>100804.32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1" t="s">
        <v>57</v>
      </c>
      <c r="E38" s="132"/>
      <c r="F38" s="133"/>
      <c r="G38" s="85">
        <f>G11+G12-G24+G34</f>
        <v>122107.17000000001</v>
      </c>
      <c r="H38" s="48"/>
    </row>
    <row r="39" spans="1:8" ht="38.25" customHeight="1" thickBot="1">
      <c r="A39" s="156" t="s">
        <v>58</v>
      </c>
      <c r="B39" s="157"/>
      <c r="C39" s="157"/>
      <c r="D39" s="157"/>
      <c r="E39" s="157"/>
      <c r="F39" s="176"/>
      <c r="G39" s="157"/>
      <c r="H39" s="17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6" t="s">
        <v>159</v>
      </c>
      <c r="E41" s="51">
        <v>2.13</v>
      </c>
      <c r="F41" s="57" t="s">
        <v>135</v>
      </c>
      <c r="G41" s="58">
        <v>3810334293</v>
      </c>
      <c r="H41" s="59">
        <f>G17</f>
        <v>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1.92</v>
      </c>
      <c r="F42" s="78" t="s">
        <v>135</v>
      </c>
      <c r="G42" s="58">
        <v>3810334293</v>
      </c>
      <c r="H42" s="59">
        <f>G13</f>
        <v>27476.880000000005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8">
        <v>3848000155</v>
      </c>
      <c r="H43" s="59">
        <f>G20</f>
        <v>59004.6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8">
        <v>3837003965</v>
      </c>
      <c r="H44" s="59">
        <f>G21</f>
        <v>45794.399999999994</v>
      </c>
    </row>
    <row r="45" spans="1:8" ht="68.25" thickBot="1">
      <c r="A45" s="15">
        <v>5</v>
      </c>
      <c r="B45" s="4" t="s">
        <v>128</v>
      </c>
      <c r="C45" s="3" t="s">
        <v>127</v>
      </c>
      <c r="D45" s="56" t="s">
        <v>159</v>
      </c>
      <c r="E45" s="51">
        <v>0.82</v>
      </c>
      <c r="F45" s="57" t="s">
        <v>138</v>
      </c>
      <c r="G45" s="58">
        <v>3848006622</v>
      </c>
      <c r="H45" s="59">
        <f>G22</f>
        <v>11554.2</v>
      </c>
    </row>
    <row r="46" spans="1:8" ht="68.25" thickBot="1">
      <c r="A46" s="15">
        <v>6</v>
      </c>
      <c r="B46" s="16" t="s">
        <v>129</v>
      </c>
      <c r="C46" s="3" t="s">
        <v>127</v>
      </c>
      <c r="D46" s="56" t="s">
        <v>159</v>
      </c>
      <c r="E46" s="51">
        <v>6.37</v>
      </c>
      <c r="F46" s="60" t="s">
        <v>138</v>
      </c>
      <c r="G46" s="58">
        <v>3848006622</v>
      </c>
      <c r="H46" s="59">
        <f>G23</f>
        <v>89755.92000000001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2"/>
      <c r="G47" s="133"/>
      <c r="H47" s="59">
        <f>SUM(H41:H46)</f>
        <v>233586.00000000003</v>
      </c>
    </row>
    <row r="48" spans="1:8" ht="19.5" customHeight="1" thickBot="1">
      <c r="A48" s="156" t="s">
        <v>64</v>
      </c>
      <c r="B48" s="157"/>
      <c r="C48" s="157"/>
      <c r="D48" s="157"/>
      <c r="E48" s="157"/>
      <c r="F48" s="157"/>
      <c r="G48" s="157"/>
      <c r="H48" s="158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3" t="s">
        <v>140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79" t="s">
        <v>74</v>
      </c>
      <c r="B53" s="180"/>
      <c r="C53" s="180"/>
      <c r="D53" s="180"/>
      <c r="E53" s="180"/>
      <c r="F53" s="180"/>
      <c r="G53" s="180"/>
      <c r="H53" s="18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111">
        <f>G11+G12-G25+G34</f>
        <v>122107.17000000001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5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4">
        <f>D64/1638.64</f>
        <v>268.62900331982615</v>
      </c>
      <c r="E63" s="74">
        <f>E64/140.38</f>
        <v>375.8142897848697</v>
      </c>
      <c r="F63" s="74">
        <f>F64/14.34</f>
        <v>1385.1715481171555</v>
      </c>
      <c r="G63" s="75">
        <f>G64/22.34</f>
        <v>1651.586392121755</v>
      </c>
      <c r="H63" s="76">
        <f>H64/0.99</f>
        <v>2147.9090909090905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3">
        <f>'[1]Report'!$W$206+'[1]Report'!$W$240</f>
        <v>440186.23</v>
      </c>
      <c r="E64" s="63">
        <f>'[1]Report'!$W$198+'[1]Report'!$W$199+'[1]Report'!$W$201+'[1]Report'!$W$202+'[1]Report'!$W$203+'[1]Report'!$W$204+'[1]Report'!$W$235+'[1]Report'!$W$236+'[1]Report'!$W$238+'[1]Report'!$W$239+'[1]Report'!$U$198+'[1]Report'!$U$199+'[1]Report'!$U$201+'[1]Report'!$U$202+'[1]Report'!$U$203+'[1]Report'!$U$204+'[1]Report'!$U$235+'[1]Report'!$U$236</f>
        <v>52756.810000000005</v>
      </c>
      <c r="F64" s="63">
        <f>'[1]Report'!$W$160+'[1]Report'!$W$161+'[1]Report'!$W$164+'[1]Report'!$U$160+'[1]Report'!$U$164</f>
        <v>19863.360000000008</v>
      </c>
      <c r="G64" s="70">
        <f>'[1]Report'!$W$170+'[1]Report'!$W$171+'[1]Report'!$W$176+'[1]Report'!$W$187+'[1]Report'!$W$212+'[1]Report'!$W$213+'[1]Report'!$W$218+'[1]Report'!$W$229+'[1]Report'!$U$218+'[1]Report'!$U$229</f>
        <v>36896.44</v>
      </c>
      <c r="H64" s="66">
        <f>'[1]Report'!$W$173+'[1]Report'!$W$214+'[1]Report'!$W$215</f>
        <v>2126.43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3">
        <f>'[1]Report'!$Z$197+'[1]Report'!$Z$206+'[1]Report'!$Z$240</f>
        <v>390611.99000000005</v>
      </c>
      <c r="E65" s="63">
        <f>'[1]Report'!$Z$195+'[1]Report'!$Z$196+'[1]Report'!$Z$198+'[1]Report'!$Z$199+'[1]Report'!$Z$200+'[1]Report'!$Z$201+'[1]Report'!$Z$202+'[1]Report'!$Z$203+'[1]Report'!$Z$204+'[1]Report'!$Z$205+'[1]Report'!$Z$235+'[1]Report'!$Z$236+'[1]Report'!$Z$238+'[1]Report'!$Z$239</f>
        <v>45040.680000000015</v>
      </c>
      <c r="F65" s="63">
        <f>'[1]Report'!$Z$160+'[1]Report'!$Z$161+'[1]Report'!$Z$164+'[1]Report'!$Z$192+'[1]Report'!$Z$234</f>
        <v>13269.489999999994</v>
      </c>
      <c r="G65" s="67">
        <f>'[1]Report'!$Z$162+'[1]Report'!$Z$163+'[1]Report'!$Z$170+'[1]Report'!$Z$171+'[1]Report'!$Z$176+'[1]Report'!$Z$177+'[1]Report'!$Z$187+'[1]Report'!$Z$188+'[1]Report'!$Z$189+'[1]Report'!$Z$212+'[1]Report'!$Z$213+'[1]Report'!$Z$218+'[1]Report'!$Z$219+'[1]Report'!$Z$229+'[1]Report'!$Z$230+'[1]Report'!$Z$231</f>
        <v>32585.410000000003</v>
      </c>
      <c r="H65" s="67">
        <f>'[1]Report'!$Z$172+'[1]Report'!$Z$173+'[1]Report'!$Z$214+'[1]Report'!$Z$215</f>
        <v>1463.8400000000001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49574.23999999993</v>
      </c>
      <c r="E66" s="74">
        <f>E64-E65</f>
        <v>7716.12999999999</v>
      </c>
      <c r="F66" s="74">
        <f>F64-F65</f>
        <v>6593.8700000000135</v>
      </c>
      <c r="G66" s="76">
        <f>G64-G65</f>
        <v>4311.029999999999</v>
      </c>
      <c r="H66" s="76">
        <f>H64-H65</f>
        <v>662.5899999999997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8">
        <f>'[1]Report'!$W$206+'[1]Report'!$W$240</f>
        <v>440186.23</v>
      </c>
      <c r="E67" s="68">
        <f>'[1]Report'!$W$198+'[1]Report'!$W$199+'[1]Report'!$W$201+'[1]Report'!$W$202+'[1]Report'!$W$203+'[1]Report'!$W$204+'[1]Report'!$W$235+'[1]Report'!$W$236+'[1]Report'!$W$238+'[1]Report'!$W$239</f>
        <v>59435.83</v>
      </c>
      <c r="F67" s="68">
        <f>'[1]Report'!$W$160+'[1]Report'!$W$161+'[1]Report'!$W$164</f>
        <v>19439.140000000007</v>
      </c>
      <c r="G67" s="69">
        <f>'[1]Report'!$W$170+'[1]Report'!$W$171+'[1]Report'!$W$176+'[1]Report'!$W$187+'[1]Report'!$W$212+'[1]Report'!$W$213+'[1]Report'!$W$218+'[1]Report'!$W$229</f>
        <v>37243.020000000004</v>
      </c>
      <c r="H67" s="69">
        <f>'[1]Report'!$W$173+'[1]Report'!$W$214+'[1]Report'!$W$215</f>
        <v>2126.43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6679.019999999997</v>
      </c>
      <c r="F68" s="43">
        <f>F67-F64</f>
        <v>-424.22000000000116</v>
      </c>
      <c r="G68" s="43">
        <f>G67-G64</f>
        <v>346.58000000000175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3" t="s">
        <v>144</v>
      </c>
      <c r="E69" s="154"/>
      <c r="F69" s="154"/>
      <c r="G69" s="154"/>
      <c r="H69" s="15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144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6" t="s">
        <v>101</v>
      </c>
      <c r="B72" s="157"/>
      <c r="C72" s="157"/>
      <c r="D72" s="157"/>
      <c r="E72" s="157"/>
      <c r="F72" s="157"/>
      <c r="G72" s="157"/>
      <c r="H72" s="158"/>
    </row>
    <row r="73" spans="1:8" ht="45" customHeight="1" thickBot="1">
      <c r="A73" s="98" t="s">
        <v>102</v>
      </c>
      <c r="B73" s="98" t="s">
        <v>66</v>
      </c>
      <c r="C73" s="99" t="s">
        <v>67</v>
      </c>
      <c r="D73" s="98" t="s">
        <v>66</v>
      </c>
      <c r="E73" s="119" t="s">
        <v>186</v>
      </c>
      <c r="F73" s="120"/>
      <c r="G73" s="121"/>
      <c r="H73" s="100">
        <v>16</v>
      </c>
    </row>
    <row r="74" spans="1:8" ht="45" customHeight="1" thickBot="1">
      <c r="A74" s="98" t="s">
        <v>103</v>
      </c>
      <c r="B74" s="98" t="s">
        <v>69</v>
      </c>
      <c r="C74" s="99" t="s">
        <v>67</v>
      </c>
      <c r="D74" s="98" t="s">
        <v>69</v>
      </c>
      <c r="E74" s="119"/>
      <c r="F74" s="120"/>
      <c r="G74" s="121"/>
      <c r="H74" s="100">
        <v>16</v>
      </c>
    </row>
    <row r="75" spans="1:8" ht="66.75" customHeight="1" thickBot="1">
      <c r="A75" s="98" t="s">
        <v>104</v>
      </c>
      <c r="B75" s="98" t="s">
        <v>71</v>
      </c>
      <c r="C75" s="99" t="s">
        <v>105</v>
      </c>
      <c r="D75" s="98" t="s">
        <v>71</v>
      </c>
      <c r="E75" s="119"/>
      <c r="F75" s="120"/>
      <c r="G75" s="121"/>
      <c r="H75" s="10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5">
        <f>D68+E68+F68+G68+H68</f>
        <v>6601.379999999997</v>
      </c>
    </row>
    <row r="77" spans="1:8" ht="25.5" customHeight="1" thickBot="1">
      <c r="A77" s="156" t="s">
        <v>107</v>
      </c>
      <c r="B77" s="157"/>
      <c r="C77" s="157"/>
      <c r="D77" s="157"/>
      <c r="E77" s="157"/>
      <c r="F77" s="157"/>
      <c r="G77" s="157"/>
      <c r="H77" s="158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25" t="s">
        <v>187</v>
      </c>
      <c r="F78" s="126"/>
      <c r="G78" s="127"/>
      <c r="H78" s="103">
        <v>1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28"/>
      <c r="F79" s="129"/>
      <c r="G79" s="130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16" t="s">
        <v>165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170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74" t="s">
        <v>176</v>
      </c>
      <c r="C93" s="174"/>
    </row>
    <row r="94" spans="2:6" ht="72">
      <c r="B94" s="92" t="s">
        <v>177</v>
      </c>
      <c r="C94" s="109" t="s">
        <v>183</v>
      </c>
      <c r="D94" s="93" t="s">
        <v>178</v>
      </c>
      <c r="E94" s="94" t="s">
        <v>179</v>
      </c>
      <c r="F94" s="106" t="s">
        <v>184</v>
      </c>
    </row>
    <row r="95" spans="2:6" ht="22.5">
      <c r="B95" s="95" t="s">
        <v>180</v>
      </c>
      <c r="C95" s="97">
        <v>678.73</v>
      </c>
      <c r="D95" s="96">
        <f>'[2]Report'!$W$191+'[2]Report'!$W$233+'[2]Report'!$U$233+'[2]Report'!$S$233</f>
        <v>5414.32</v>
      </c>
      <c r="E95" s="97">
        <f>'[1]Report'!$Z$191+'[1]Report'!$Z$233</f>
        <v>3291.6600000000017</v>
      </c>
      <c r="F95" s="110">
        <f>C95+E95</f>
        <v>3970.3900000000017</v>
      </c>
    </row>
    <row r="96" spans="2:6" ht="22.5">
      <c r="B96" s="95" t="s">
        <v>181</v>
      </c>
      <c r="C96" s="97">
        <v>297.49</v>
      </c>
      <c r="D96" s="96">
        <f>'[2]Report'!$W$208+'[2]Report'!$W$237+'[2]Report'!$U$237+'[2]Report'!$U$208+'[2]Report'!$S$208</f>
        <v>2392.49</v>
      </c>
      <c r="E96" s="97">
        <f>'[1]Report'!$Z$166+'[1]Report'!$Z$208+'[1]Report'!$Z$237</f>
        <v>2057.3599999999997</v>
      </c>
      <c r="F96" s="110">
        <f>C96+E96</f>
        <v>2354.8499999999995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2018-03-13T08:07:33Z</dcterms:modified>
  <cp:category/>
  <cp:version/>
  <cp:contentType/>
  <cp:contentStatus/>
</cp:coreProperties>
</file>