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<sst xmlns="http://schemas.openxmlformats.org/spreadsheetml/2006/main" count="278" uniqueCount="174">
  <si>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</si>
  <si>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</si>
  <si>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</si>
  <si>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</si>
  <si>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</si>
  <si>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</si>
  <si>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</si>
  <si>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</si>
  <si>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</si>
  <si>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</si>
  <si>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</si>
  <si>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</si>
  <si>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</si>
  <si>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</si>
  <si>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</si>
  <si>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</si>
  <si>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</si>
  <si>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</si>
  <si>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</si>
  <si>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</si>
  <si>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</si>
  <si>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</si>
  <si>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</si>
  <si>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</si>
  <si>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</si>
  <si>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</si>
  <si>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</si>
  <si>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</si>
  <si>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</si>
  <si>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</si>
  <si>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</si>
  <si>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</si>
  <si>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</si>
  <si>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</si>
  <si>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</si>
  <si>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</si>
  <si>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</si>
  <si>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</si>
  <si>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</si>
  <si>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</si>
  <si>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</si>
  <si>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</si>
  <si>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</si>
  <si>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</si>
  <si>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</si>
  <si>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</si>
  <si>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</si>
  <si>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</si>
  <si>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</si>
  <si>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</si>
  <si>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</si>
  <si>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</si>
  <si>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</si>
  <si>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</si>
  <si>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</si>
  <si>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</si>
  <si>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</si>
  <si>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</si>
  <si>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</si>
  <si>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</si>
  <si>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</si>
  <si>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</si>
  <si>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</si>
  <si>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</si>
  <si>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</si>
  <si>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</si>
  <si>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</si>
  <si>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</si>
  <si>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</si>
  <si>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</si>
  <si>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</si>
  <si>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</si>
  <si>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</si>
  <si>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</si>
  <si>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</si>
  <si>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</si>
  <si>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</si>
  <si>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</si>
  <si>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</si>
  <si>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</si>
  <si>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</si>
  <si>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</si>
  <si>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</si>
  <si>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</si>
  <si>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</si>
  <si>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</si>
  <si>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</si>
  <si>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</si>
  <si>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</si>
  <si>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</si>
  <si>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</si>
  <si>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</si>
  <si>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</si>
  <si>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</si>
  <si>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</si>
  <si>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</si>
  <si>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</si>
  <si>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</si>
  <si>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</si>
  <si>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</si>
  <si>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</si>
  <si>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</si>
  <si>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</si>
  <si>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</si>
  <si>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</si>
  <si>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</si>
  <si>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</si>
  <si>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</si>
  <si>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</si>
  <si>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</si>
  <si>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</si>
  <si>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</si>
  <si>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</si>
  <si>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</si>
  <si>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</si>
  <si>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</si>
  <si>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</si>
  <si>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</si>
  <si>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</si>
  <si>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</si>
  <si>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</si>
  <si>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</si>
  <si>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</si>
  <si>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</si>
  <si>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</si>
  <si>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</si>
  <si>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</si>
  <si>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</si>
  <si>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</si>
  <si>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</si>
  <si>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</si>
  <si>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</si>
  <si>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</si>
  <si>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</si>
  <si>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</si>
  <si>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</si>
  <si>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</si>
  <si>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</si>
  <si>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</si>
  <si>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</si>
  <si>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</si>
  <si>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</si>
  <si>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</si>
  <si>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</si>
  <si>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</si>
  <si>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</si>
  <si>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</si>
  <si>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</si>
  <si>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</si>
  <si>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</si>
  <si>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</si>
  <si>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</si>
  <si>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</si>
  <si>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</si>
  <si>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</si>
  <si>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</si>
  <si>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</si>
  <si>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</si>
  <si>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</si>
  <si>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</si>
  <si>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</si>
  <si>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</si>
  <si>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</si>
  <si>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</si>
  <si>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</si>
  <si>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</si>
  <si>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</si>
  <si>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</si>
  <si>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</si>
  <si>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</si>
  <si>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</si>
  <si>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</si>
  <si>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</si>
  <si>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89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</si>
</sst>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4" fontId="8" fillId="30" borderId="32" xfId="0" applyNumberFormat="1" applyFont="1" applyFill="1" applyBorder="1" applyAlignment="1">
      <alignment horizontal="righ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5">
      <selection activeCell="D59" sqref="D59: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173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2"/>
      <c r="E3" s="107"/>
      <c r="F3" s="11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42369</v>
      </c>
      <c r="H6" s="5"/>
    </row>
    <row r="7" spans="1:8" ht="38.25" customHeight="1" thickBot="1">
      <c r="A7" s="145" t="s">
        <v>13</v>
      </c>
      <c r="B7" s="146"/>
      <c r="C7" s="146"/>
      <c r="D7" s="147"/>
      <c r="E7" s="147"/>
      <c r="F7" s="147"/>
      <c r="G7" s="146"/>
      <c r="H7" s="148"/>
    </row>
    <row r="8" spans="1:8" ht="33" customHeight="1" thickBot="1">
      <c r="A8" s="40" t="s">
        <v>0</v>
      </c>
      <c r="B8" s="39" t="s">
        <v>1</v>
      </c>
      <c r="C8" s="41" t="s">
        <v>2</v>
      </c>
      <c r="D8" s="114" t="s">
        <v>3</v>
      </c>
      <c r="E8" s="115"/>
      <c r="F8" s="11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6" t="s">
        <v>15</v>
      </c>
      <c r="E9" s="107"/>
      <c r="F9" s="10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6" t="s">
        <v>18</v>
      </c>
      <c r="E10" s="107"/>
      <c r="F10" s="108"/>
      <c r="G10" s="64">
        <v>25076.95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6" t="s">
        <v>20</v>
      </c>
      <c r="E11" s="107"/>
      <c r="F11" s="108"/>
      <c r="G11" s="65">
        <f>3143.78+8244.39+3832.66+4420.77+1313.62+4058.67+1372.15+4186.76+2663.01+2894.32+8575.14+4077.33</f>
        <v>48782.600000000006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9" t="s">
        <v>23</v>
      </c>
      <c r="E12" s="110"/>
      <c r="F12" s="111"/>
      <c r="G12" s="63">
        <f>G13+G14+G20+G21+G22+G23</f>
        <v>171566.47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4" t="s">
        <v>26</v>
      </c>
      <c r="E13" s="95"/>
      <c r="F13" s="96"/>
      <c r="G13" s="66">
        <f>3115.22+13560.28</f>
        <v>16675.5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4" t="s">
        <v>29</v>
      </c>
      <c r="E14" s="95"/>
      <c r="F14" s="96"/>
      <c r="G14" s="66">
        <f>4808.36+24041.8</f>
        <v>28850.16</v>
      </c>
      <c r="H14" s="5"/>
    </row>
    <row r="15" spans="1:8" ht="26.25" customHeight="1" thickBot="1">
      <c r="A15" s="4"/>
      <c r="B15" s="6"/>
      <c r="C15" s="3" t="s">
        <v>16</v>
      </c>
      <c r="D15" s="94" t="s">
        <v>156</v>
      </c>
      <c r="E15" s="95"/>
      <c r="F15" s="96"/>
      <c r="G15" s="66">
        <f>3865.12+2015.99+18473.26+786.82+3311.46</f>
        <v>28452.649999999998</v>
      </c>
      <c r="H15" s="5"/>
    </row>
    <row r="16" spans="1:8" ht="13.5" customHeight="1" thickBot="1">
      <c r="A16" s="4"/>
      <c r="B16" s="6"/>
      <c r="C16" s="3" t="s">
        <v>16</v>
      </c>
      <c r="D16" s="94" t="s">
        <v>157</v>
      </c>
      <c r="E16" s="95"/>
      <c r="F16" s="96"/>
      <c r="G16" s="67">
        <f>4058.67+G14-G15</f>
        <v>4456.180000000004</v>
      </c>
      <c r="H16" s="49"/>
    </row>
    <row r="17" spans="1:8" ht="13.5" customHeight="1" thickBot="1">
      <c r="A17" s="4"/>
      <c r="B17" s="6"/>
      <c r="C17" s="3" t="s">
        <v>16</v>
      </c>
      <c r="D17" s="94" t="s">
        <v>158</v>
      </c>
      <c r="E17" s="95"/>
      <c r="F17" s="96"/>
      <c r="G17" s="66">
        <v>75106.3</v>
      </c>
      <c r="H17" s="5"/>
    </row>
    <row r="18" spans="1:8" ht="24.75" customHeight="1" thickBot="1">
      <c r="A18" s="4"/>
      <c r="B18" s="6"/>
      <c r="C18" s="3" t="s">
        <v>16</v>
      </c>
      <c r="D18" s="94" t="s">
        <v>18</v>
      </c>
      <c r="E18" s="95"/>
      <c r="F18" s="96"/>
      <c r="G18" s="14">
        <f>G10</f>
        <v>25076.95</v>
      </c>
      <c r="H18" s="5"/>
    </row>
    <row r="19" spans="1:8" ht="27" customHeight="1" thickBot="1">
      <c r="A19" s="4"/>
      <c r="B19" s="6"/>
      <c r="C19" s="3" t="s">
        <v>16</v>
      </c>
      <c r="D19" s="94" t="s">
        <v>55</v>
      </c>
      <c r="E19" s="95"/>
      <c r="F19" s="96"/>
      <c r="G19" s="76">
        <f>G18+G15-G17</f>
        <v>-21576.700000000004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3" t="s">
        <v>32</v>
      </c>
      <c r="E20" s="104"/>
      <c r="F20" s="105"/>
      <c r="G20" s="66">
        <f>4559.94+22064.23</f>
        <v>26624.17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6" t="s">
        <v>151</v>
      </c>
      <c r="E21" s="107"/>
      <c r="F21" s="108"/>
      <c r="G21" s="65">
        <f>26185.8+5237.16</f>
        <v>31422.96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6" t="s">
        <v>152</v>
      </c>
      <c r="E22" s="107"/>
      <c r="F22" s="108"/>
      <c r="G22" s="65">
        <f>1557.64+7788.2</f>
        <v>9345.84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3" t="s">
        <v>153</v>
      </c>
      <c r="E23" s="124"/>
      <c r="F23" s="125"/>
      <c r="G23" s="65">
        <f>48873.2+9774.64</f>
        <v>58647.84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06" t="s">
        <v>35</v>
      </c>
      <c r="E24" s="107"/>
      <c r="F24" s="108"/>
      <c r="G24" s="68">
        <f>G25+G26+G27+G28+G29+G30</f>
        <v>180232.19999999998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9" t="s">
        <v>38</v>
      </c>
      <c r="E25" s="110"/>
      <c r="F25" s="111"/>
      <c r="G25" s="85">
        <f>2269.23+6729.93+3131.74+3606.6+1072.32+3311.46+5568.34+18473.26+18419.61+11551.92+34917.52+17615.44</f>
        <v>126667.37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4" t="s">
        <v>44</v>
      </c>
      <c r="E27" s="95"/>
      <c r="F27" s="96"/>
      <c r="G27" s="85">
        <f>509.72+1599.48+746.17+856.98+254.89+786.82+1270.33+3865.12+4095.51+2347.6+7968.03+3673.67</f>
        <v>27974.32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4" t="s">
        <v>47</v>
      </c>
      <c r="E28" s="95"/>
      <c r="F28" s="96"/>
      <c r="G28" s="79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4" t="s">
        <v>124</v>
      </c>
      <c r="E29" s="95"/>
      <c r="F29" s="96"/>
      <c r="G29" s="66">
        <f>1918.56+4103.34+1187.17+2045.27+2015.99+653.88</f>
        <v>11924.21</v>
      </c>
      <c r="H29" s="86"/>
      <c r="I29" s="82"/>
    </row>
    <row r="30" spans="1:9" ht="13.5" customHeight="1" thickBot="1">
      <c r="A30" s="4"/>
      <c r="B30" s="13"/>
      <c r="C30" s="3"/>
      <c r="D30" s="94" t="s">
        <v>166</v>
      </c>
      <c r="E30" s="95"/>
      <c r="F30" s="96"/>
      <c r="G30" s="87">
        <f>8593.45+5072.85</f>
        <v>13666.300000000001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4" t="s">
        <v>51</v>
      </c>
      <c r="E31" s="95"/>
      <c r="F31" s="96"/>
      <c r="G31" s="69">
        <f>G24+G10</f>
        <v>205309.15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4" t="s">
        <v>53</v>
      </c>
      <c r="E32" s="95"/>
      <c r="F32" s="9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4" t="s">
        <v>55</v>
      </c>
      <c r="E33" s="95"/>
      <c r="F33" s="96"/>
      <c r="G33" s="76">
        <f>G19</f>
        <v>-21576.700000000004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4" t="s">
        <v>57</v>
      </c>
      <c r="E34" s="95"/>
      <c r="F34" s="96"/>
      <c r="G34" s="49">
        <f>G11+G12-G24</f>
        <v>40116.870000000024</v>
      </c>
      <c r="H34" s="49"/>
    </row>
    <row r="35" spans="1:8" ht="38.25" customHeight="1" thickBot="1">
      <c r="A35" s="129" t="s">
        <v>58</v>
      </c>
      <c r="B35" s="130"/>
      <c r="C35" s="130"/>
      <c r="D35" s="130"/>
      <c r="E35" s="130"/>
      <c r="F35" s="146"/>
      <c r="G35" s="130"/>
      <c r="H35" s="14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75106.3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0.91</v>
      </c>
      <c r="F38" s="83" t="s">
        <v>136</v>
      </c>
      <c r="G38" s="60">
        <v>3810334293</v>
      </c>
      <c r="H38" s="61">
        <f>G13</f>
        <v>16675.5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26624.17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31422.96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9345.84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58647.84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7"/>
      <c r="G43" s="96"/>
      <c r="H43" s="61">
        <f>SUM(H37:H42)</f>
        <v>217822.61</v>
      </c>
    </row>
    <row r="44" spans="1:8" ht="19.5" customHeight="1" thickBot="1">
      <c r="A44" s="129" t="s">
        <v>64</v>
      </c>
      <c r="B44" s="130"/>
      <c r="C44" s="130"/>
      <c r="D44" s="130"/>
      <c r="E44" s="130"/>
      <c r="F44" s="130"/>
      <c r="G44" s="130"/>
      <c r="H44" s="131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8" t="s">
        <v>141</v>
      </c>
      <c r="E45" s="89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8" t="s">
        <v>69</v>
      </c>
      <c r="E46" s="89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8" t="s">
        <v>71</v>
      </c>
      <c r="E47" s="89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8" t="s">
        <v>73</v>
      </c>
      <c r="E48" s="89"/>
      <c r="F48" s="56">
        <v>0</v>
      </c>
      <c r="G48" s="51"/>
      <c r="H48" s="49"/>
    </row>
    <row r="49" spans="1:8" ht="18.75" customHeight="1" thickBot="1">
      <c r="A49" s="132" t="s">
        <v>74</v>
      </c>
      <c r="B49" s="133"/>
      <c r="C49" s="133"/>
      <c r="D49" s="133"/>
      <c r="E49" s="133"/>
      <c r="F49" s="133"/>
      <c r="G49" s="133"/>
      <c r="H49" s="13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8" t="s">
        <v>15</v>
      </c>
      <c r="E50" s="89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8" t="s">
        <v>18</v>
      </c>
      <c r="E51" s="89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8" t="s">
        <v>20</v>
      </c>
      <c r="E52" s="89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8" t="s">
        <v>53</v>
      </c>
      <c r="E53" s="89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8" t="s">
        <v>55</v>
      </c>
      <c r="E54" s="89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1" t="s">
        <v>57</v>
      </c>
      <c r="E55" s="122"/>
      <c r="F55" s="57">
        <f>D62+E62+F62+G62+H62</f>
        <v>69093.63000000003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377.5353325613279</v>
      </c>
      <c r="E59" s="79">
        <f>E60/117.48</f>
        <v>705.1614742934967</v>
      </c>
      <c r="F59" s="79">
        <f>F60/12</f>
        <v>1593.0391666666667</v>
      </c>
      <c r="G59" s="80">
        <f>G60/18.26</f>
        <v>2255.6363636363635</v>
      </c>
      <c r="H59" s="81">
        <f>H60/0.88</f>
        <v>1313.0568181818182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93726.08+473550.96</f>
        <v>567277.04</v>
      </c>
      <c r="E60" s="66">
        <f>59792.2+3199.7+19850.47</f>
        <v>82842.37</v>
      </c>
      <c r="F60" s="66">
        <f>3076.61+494.84+15545.02</f>
        <v>19116.47</v>
      </c>
      <c r="G60" s="75">
        <f>5675.2+1943.51+24906.96+8662.25</f>
        <v>41187.92</v>
      </c>
      <c r="H60" s="71">
        <f>185.24+970.25</f>
        <v>1155.49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81959.49+40888.4+323043.86+16341.61+61496.14</f>
        <v>523729.5</v>
      </c>
      <c r="E61" s="66">
        <f>3410.13+10969.61+8338.98+4797.62+38787.27+589.17+271.48+2372.21</f>
        <v>69536.47</v>
      </c>
      <c r="F61" s="66">
        <f>1821.15+1156.45+10425.18+86.53+43.82+350.16+517.51+1848.62</f>
        <v>16249.420000000002</v>
      </c>
      <c r="G61" s="72">
        <f>1214.44+689.18+5726.04+3480.72+2031.14+18727.37</f>
        <v>31868.89</v>
      </c>
      <c r="H61" s="72">
        <f>168.21+82.66+731.95+118.24+0.32</f>
        <v>1101.3799999999999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43547.54000000004</v>
      </c>
      <c r="E62" s="79">
        <f>E60-E61</f>
        <v>13305.899999999994</v>
      </c>
      <c r="F62" s="79">
        <f>F60-F61</f>
        <v>2867.0499999999993</v>
      </c>
      <c r="G62" s="81">
        <f>G60-G61</f>
        <v>9319.029999999999</v>
      </c>
      <c r="H62" s="81">
        <f>H60-H61</f>
        <v>54.11000000000013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93726.08+473550.96</f>
        <v>567277.04</v>
      </c>
      <c r="E63" s="73">
        <f>18891.75+63770.35+3261.53</f>
        <v>85923.63</v>
      </c>
      <c r="F63" s="73">
        <f>1432.76+79.12+8113.43</f>
        <v>9625.310000000001</v>
      </c>
      <c r="G63" s="74">
        <f>24710.01+8595.95+6038.55+2047.05</f>
        <v>41391.560000000005</v>
      </c>
      <c r="H63" s="74">
        <f>970.25</f>
        <v>970.25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3081.2600000000093</v>
      </c>
      <c r="F64" s="44">
        <f>F63-F60</f>
        <v>-9491.16</v>
      </c>
      <c r="G64" s="44">
        <f>G63-G60</f>
        <v>203.6400000000067</v>
      </c>
      <c r="H64" s="44">
        <f>H63-H60</f>
        <v>-185.24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6" t="s">
        <v>145</v>
      </c>
      <c r="E65" s="127"/>
      <c r="F65" s="127"/>
      <c r="G65" s="127"/>
      <c r="H65" s="128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7" t="s">
        <v>145</v>
      </c>
      <c r="E66" s="98"/>
      <c r="F66" s="98"/>
      <c r="G66" s="98"/>
      <c r="H66" s="9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9" t="s">
        <v>101</v>
      </c>
      <c r="B68" s="130"/>
      <c r="C68" s="130"/>
      <c r="D68" s="130"/>
      <c r="E68" s="130"/>
      <c r="F68" s="130"/>
      <c r="G68" s="130"/>
      <c r="H68" s="131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4"/>
      <c r="F69" s="95"/>
      <c r="G69" s="96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4"/>
      <c r="F70" s="95"/>
      <c r="G70" s="96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4"/>
      <c r="F71" s="95"/>
      <c r="G71" s="96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7"/>
      <c r="F72" s="98"/>
      <c r="G72" s="99"/>
      <c r="H72" s="26">
        <f>D64+E64+F64+G64+H64</f>
        <v>-6391.499999999984</v>
      </c>
    </row>
    <row r="73" spans="1:8" ht="25.5" customHeight="1" thickBot="1">
      <c r="A73" s="129" t="s">
        <v>107</v>
      </c>
      <c r="B73" s="130"/>
      <c r="C73" s="130"/>
      <c r="D73" s="130"/>
      <c r="E73" s="130"/>
      <c r="F73" s="130"/>
      <c r="G73" s="130"/>
      <c r="H73" s="131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4"/>
      <c r="F74" s="95"/>
      <c r="G74" s="96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00"/>
      <c r="F75" s="101"/>
      <c r="G75" s="102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91" t="s">
        <v>167</v>
      </c>
      <c r="F76" s="92"/>
      <c r="G76" s="92"/>
      <c r="H76" s="93"/>
    </row>
    <row r="77" ht="12.75">
      <c r="A77" s="1"/>
    </row>
    <row r="78" ht="12.75">
      <c r="A78" s="1"/>
    </row>
    <row r="79" spans="1:8" ht="38.25" customHeight="1">
      <c r="A79" s="90" t="s">
        <v>172</v>
      </c>
      <c r="B79" s="90"/>
      <c r="C79" s="90"/>
      <c r="D79" s="90"/>
      <c r="E79" s="90"/>
      <c r="F79" s="90"/>
      <c r="G79" s="90"/>
      <c r="H79" s="9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8" t="s">
        <v>115</v>
      </c>
      <c r="D82" s="119"/>
      <c r="E82" s="120"/>
    </row>
    <row r="83" spans="1:5" ht="18.75" customHeight="1" thickBot="1">
      <c r="A83" s="29">
        <v>2</v>
      </c>
      <c r="B83" s="4" t="s">
        <v>116</v>
      </c>
      <c r="C83" s="118" t="s">
        <v>117</v>
      </c>
      <c r="D83" s="119"/>
      <c r="E83" s="120"/>
    </row>
    <row r="84" spans="1:5" ht="16.5" customHeight="1" thickBot="1">
      <c r="A84" s="29">
        <v>3</v>
      </c>
      <c r="B84" s="4" t="s">
        <v>118</v>
      </c>
      <c r="C84" s="118" t="s">
        <v>119</v>
      </c>
      <c r="D84" s="119"/>
      <c r="E84" s="120"/>
    </row>
    <row r="85" spans="1:5" ht="13.5" thickBot="1">
      <c r="A85" s="29">
        <v>4</v>
      </c>
      <c r="B85" s="4" t="s">
        <v>16</v>
      </c>
      <c r="C85" s="118" t="s">
        <v>120</v>
      </c>
      <c r="D85" s="119"/>
      <c r="E85" s="120"/>
    </row>
    <row r="86" spans="1:5" ht="24" customHeight="1" thickBot="1">
      <c r="A86" s="29">
        <v>5</v>
      </c>
      <c r="B86" s="4" t="s">
        <v>86</v>
      </c>
      <c r="C86" s="118" t="s">
        <v>121</v>
      </c>
      <c r="D86" s="119"/>
      <c r="E86" s="120"/>
    </row>
    <row r="87" spans="1:5" ht="21" customHeight="1" thickBot="1">
      <c r="A87" s="30">
        <v>6</v>
      </c>
      <c r="B87" s="31" t="s">
        <v>122</v>
      </c>
      <c r="C87" s="118" t="s">
        <v>123</v>
      </c>
      <c r="D87" s="119"/>
      <c r="E87" s="120"/>
    </row>
  </sheetData>
  <sheetProtection/>
  <mergeCells count="65">
    <mergeCell ref="A35:H35"/>
    <mergeCell ref="D47:E47"/>
    <mergeCell ref="D53:E53"/>
    <mergeCell ref="D45:E45"/>
    <mergeCell ref="A1:H1"/>
    <mergeCell ref="D4:F4"/>
    <mergeCell ref="D5:F5"/>
    <mergeCell ref="D6:F6"/>
    <mergeCell ref="D52:E52"/>
    <mergeCell ref="D48:E48"/>
    <mergeCell ref="A7:H7"/>
    <mergeCell ref="D29:F29"/>
    <mergeCell ref="D31:F31"/>
    <mergeCell ref="D30:F30"/>
    <mergeCell ref="A49:H49"/>
    <mergeCell ref="D32:F32"/>
    <mergeCell ref="D27:F27"/>
    <mergeCell ref="D33:F33"/>
    <mergeCell ref="D46:E46"/>
    <mergeCell ref="D34:F34"/>
    <mergeCell ref="A44:H44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F43:G43"/>
    <mergeCell ref="C86:E86"/>
    <mergeCell ref="D54:E54"/>
    <mergeCell ref="D55:E55"/>
    <mergeCell ref="D22:F22"/>
    <mergeCell ref="D23:F23"/>
    <mergeCell ref="D24:F24"/>
    <mergeCell ref="D25:F25"/>
    <mergeCell ref="D26:F26"/>
    <mergeCell ref="D28:F28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50:E50"/>
    <mergeCell ref="D51:E51"/>
    <mergeCell ref="A79:H79"/>
    <mergeCell ref="E76:H76"/>
    <mergeCell ref="E70:G70"/>
    <mergeCell ref="E71:G71"/>
    <mergeCell ref="E72:G72"/>
    <mergeCell ref="E74:G74"/>
    <mergeCell ref="E75:G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2016-03-11T07:49:46Z</dcterms:modified>
  <cp:category/>
  <cp:version/>
  <cp:contentType/>
  <cp:contentStatus/>
</cp:coreProperties>
</file>