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<sst xmlns="http://schemas.openxmlformats.org/spreadsheetml/2006/main" count="291" uniqueCount="186">
  <si>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</si>
  <si>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</si>
  <si>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</si>
  <si>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</si>
  <si>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</si>
  <si>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</si>
  <si>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</si>
  <si>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</si>
  <si>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</si>
  <si>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</si>
  <si>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</si>
  <si>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</si>
  <si>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</si>
  <si>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</si>
  <si>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</si>
  <si>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</si>
  <si>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</si>
  <si>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</si>
  <si>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</si>
  <si>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</si>
  <si>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</si>
  <si>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</si>
  <si>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</si>
  <si>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</si>
  <si>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</si>
  <si>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</si>
  <si>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</si>
  <si>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</si>
  <si>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</si>
  <si>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</si>
  <si>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</si>
  <si>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</si>
  <si>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</si>
  <si>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</si>
  <si>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</si>
  <si>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</si>
  <si>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</si>
  <si>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</si>
  <si>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</si>
  <si>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</si>
  <si>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</si>
  <si>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</si>
  <si>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</si>
  <si>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</si>
  <si>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</si>
  <si>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</si>
  <si>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</si>
  <si>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</si>
  <si>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</si>
  <si>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</si>
  <si>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</si>
  <si>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</si>
  <si>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</si>
  <si>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</si>
  <si>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</si>
  <si>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</si>
  <si>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</si>
  <si>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</si>
  <si>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</si>
  <si>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</si>
  <si>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</si>
  <si>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</si>
  <si>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</si>
  <si>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</si>
  <si>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</si>
  <si>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</si>
  <si>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</si>
  <si>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</si>
  <si>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</si>
  <si>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</si>
  <si>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</si>
  <si>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</si>
  <si>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</si>
  <si>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</si>
  <si>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</si>
  <si>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</si>
  <si>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</si>
  <si>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</si>
  <si>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</si>
  <si>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</si>
  <si>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</si>
  <si>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</si>
  <si>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</si>
  <si>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</si>
  <si>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</si>
  <si>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</si>
  <si>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</si>
  <si>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</si>
  <si>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</si>
  <si>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</si>
  <si>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</si>
  <si>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</si>
  <si>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</si>
  <si>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</si>
  <si>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</si>
  <si>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</si>
  <si>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</si>
  <si>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</si>
  <si>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</si>
  <si>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</si>
  <si>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</si>
  <si>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</si>
  <si>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</si>
  <si>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</si>
  <si>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</si>
  <si>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</si>
  <si>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</si>
  <si>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</si>
  <si>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</si>
  <si>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</si>
  <si>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</si>
  <si>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</si>
  <si>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</si>
  <si>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</si>
  <si>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</si>
  <si>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</si>
  <si>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</si>
  <si>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</si>
  <si>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</si>
  <si>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</si>
  <si>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</si>
  <si>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</si>
  <si>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</si>
  <si>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</si>
  <si>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</si>
  <si>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</si>
  <si>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</si>
  <si>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</si>
  <si>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</si>
  <si>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</si>
  <si>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</si>
  <si>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</si>
  <si>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</si>
  <si>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</si>
  <si>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</si>
  <si>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</si>
  <si>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</si>
  <si>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</si>
  <si>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</si>
  <si>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</si>
  <si>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</si>
  <si>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</si>
  <si>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</si>
  <si>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</si>
  <si>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</si>
  <si>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</si>
  <si>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</si>
  <si>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</si>
  <si>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</si>
  <si>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</si>
  <si>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</si>
  <si>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</si>
  <si>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</si>
  <si>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</si>
  <si>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</si>
  <si>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</si>
  <si>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</si>
  <si>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</si>
  <si>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</si>
  <si>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</si>
  <si>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</si>
  <si>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</si>
  <si>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</si>
  <si>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</si>
  <si>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</si>
  <si>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</si>
  <si>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</si>
  <si>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</si>
  <si>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</si>
  <si>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</si>
  <si>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</si>
  <si>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</si>
  <si>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</si>
  <si>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</si>
  <si>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</si>
  <si>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</si>
  <si>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</si>
  <si>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</si>
  <si>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84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</si>
  <si>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</si>
  <si>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</si>
  <si>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</si>
  <si>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</si>
  <si>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</si>
  <si>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</si>
  <si>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1,5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</si>
</sst>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25">
      <selection activeCell="G35" sqref="G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6" t="s">
        <v>178</v>
      </c>
      <c r="B1" s="116"/>
      <c r="C1" s="116"/>
      <c r="D1" s="116"/>
      <c r="E1" s="116"/>
      <c r="F1" s="116"/>
      <c r="G1" s="116"/>
      <c r="H1" s="11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6"/>
      <c r="E3" s="127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7"/>
      <c r="E4" s="118"/>
      <c r="F4" s="119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0"/>
      <c r="E5" s="121"/>
      <c r="F5" s="122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3"/>
      <c r="E6" s="124"/>
      <c r="F6" s="125"/>
      <c r="G6" s="36">
        <v>42735</v>
      </c>
      <c r="H6" s="5"/>
    </row>
    <row r="7" spans="1:8" ht="38.25" customHeight="1" thickBot="1">
      <c r="A7" s="103" t="s">
        <v>13</v>
      </c>
      <c r="B7" s="104"/>
      <c r="C7" s="104"/>
      <c r="D7" s="105"/>
      <c r="E7" s="105"/>
      <c r="F7" s="105"/>
      <c r="G7" s="104"/>
      <c r="H7" s="106"/>
    </row>
    <row r="8" spans="1:8" ht="33" customHeight="1" thickBot="1">
      <c r="A8" s="40" t="s">
        <v>0</v>
      </c>
      <c r="B8" s="39" t="s">
        <v>1</v>
      </c>
      <c r="C8" s="41" t="s">
        <v>2</v>
      </c>
      <c r="D8" s="129" t="s">
        <v>3</v>
      </c>
      <c r="E8" s="130"/>
      <c r="F8" s="13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4" t="s">
        <v>15</v>
      </c>
      <c r="E9" s="127"/>
      <c r="F9" s="14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4" t="s">
        <v>18</v>
      </c>
      <c r="E10" s="127"/>
      <c r="F10" s="145"/>
      <c r="G10" s="63">
        <f>40554.63</f>
        <v>40554.63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4" t="s">
        <v>20</v>
      </c>
      <c r="E11" s="127"/>
      <c r="F11" s="145"/>
      <c r="G11" s="90">
        <f>38745.88</f>
        <v>38745.88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9" t="s">
        <v>23</v>
      </c>
      <c r="E12" s="150"/>
      <c r="F12" s="151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4"/>
      <c r="G13" s="65">
        <f>68124.4</f>
        <v>68124.4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4"/>
      <c r="G14" s="92">
        <f>27482.2</f>
        <v>27482.2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4"/>
      <c r="G15" s="93">
        <f>25131.76+4.36</f>
        <v>25136.12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4"/>
      <c r="G16" s="94">
        <f>5037.84+29.27+27482.2-25131.76-4.36</f>
        <v>7413.190000000003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4"/>
      <c r="G17" s="63">
        <v>115614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4"/>
      <c r="G18" s="14">
        <f>G10</f>
        <v>40554.63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4"/>
      <c r="G19" s="73">
        <f>G18+G15-G17</f>
        <v>-49923.25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65">
        <f>49674.96</f>
        <v>49674.96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4" t="s">
        <v>151</v>
      </c>
      <c r="E21" s="127"/>
      <c r="F21" s="145"/>
      <c r="G21" s="64">
        <f>38394.73</f>
        <v>38394.73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4" t="s">
        <v>152</v>
      </c>
      <c r="E22" s="127"/>
      <c r="F22" s="145"/>
      <c r="G22" s="64">
        <f>9182.04</f>
        <v>9182.04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6" t="s">
        <v>153</v>
      </c>
      <c r="E23" s="147"/>
      <c r="F23" s="148"/>
      <c r="G23" s="64">
        <f>60252.66</f>
        <v>60252.66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4" t="s">
        <v>35</v>
      </c>
      <c r="E24" s="127"/>
      <c r="F24" s="145"/>
      <c r="G24" s="87">
        <f>G25+G26+G27+G28+G29+G30</f>
        <v>226393.64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9" t="s">
        <v>38</v>
      </c>
      <c r="E25" s="150"/>
      <c r="F25" s="151"/>
      <c r="G25" s="82">
        <f>226393.64</f>
        <v>226393.64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4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57788.09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44025.25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7061.87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20824.71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4"/>
      <c r="G35" s="66">
        <f>G24+G10</f>
        <v>266948.27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4"/>
      <c r="G37" s="73">
        <f>G19</f>
        <v>-49923.25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4"/>
      <c r="G38" s="88">
        <f>G11+G12-G24</f>
        <v>-185058.38</v>
      </c>
      <c r="H38" s="49"/>
    </row>
    <row r="39" spans="1:8" ht="38.25" customHeight="1" thickBot="1">
      <c r="A39" s="107" t="s">
        <v>58</v>
      </c>
      <c r="B39" s="108"/>
      <c r="C39" s="108"/>
      <c r="D39" s="108"/>
      <c r="E39" s="108"/>
      <c r="F39" s="104"/>
      <c r="G39" s="108"/>
      <c r="H39" s="10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115614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5.28</v>
      </c>
      <c r="F42" s="80" t="s">
        <v>136</v>
      </c>
      <c r="G42" s="60">
        <v>3810334293</v>
      </c>
      <c r="H42" s="61">
        <f>G13</f>
        <v>68124.4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49674.96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38394.73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9182.04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60252.66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2"/>
      <c r="G47" s="114"/>
      <c r="H47" s="61">
        <f>SUM(H41:H46)</f>
        <v>341242.7899999999</v>
      </c>
    </row>
    <row r="48" spans="1:8" ht="19.5" customHeight="1" thickBot="1">
      <c r="A48" s="107" t="s">
        <v>64</v>
      </c>
      <c r="B48" s="108"/>
      <c r="C48" s="108"/>
      <c r="D48" s="108"/>
      <c r="E48" s="108"/>
      <c r="F48" s="108"/>
      <c r="G48" s="108"/>
      <c r="H48" s="11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11" t="s">
        <v>74</v>
      </c>
      <c r="B53" s="112"/>
      <c r="C53" s="112"/>
      <c r="D53" s="112"/>
      <c r="E53" s="112"/>
      <c r="F53" s="112"/>
      <c r="G53" s="112"/>
      <c r="H53" s="11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2" t="s">
        <v>57</v>
      </c>
      <c r="E59" s="143"/>
      <c r="F59" s="57">
        <f>D66+E66+F66+G66+H66</f>
        <v>23316.14000000007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427.94703776171656</v>
      </c>
      <c r="E63" s="76">
        <f>E64/117.48</f>
        <v>1005.0137044603335</v>
      </c>
      <c r="F63" s="76">
        <f>F64/12</f>
        <v>2714.7475</v>
      </c>
      <c r="G63" s="77">
        <f>G64/18.26</f>
        <v>3504.6582694414014</v>
      </c>
      <c r="H63" s="78">
        <f>H64/0.88</f>
        <v>2331.068181818182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643024.66</f>
        <v>643024.66</v>
      </c>
      <c r="E64" s="65">
        <f>118069.01</f>
        <v>118069.01</v>
      </c>
      <c r="F64" s="65">
        <f>32576.97</f>
        <v>32576.97</v>
      </c>
      <c r="G64" s="72">
        <f>63995.06</f>
        <v>63995.06</v>
      </c>
      <c r="H64" s="68">
        <f>2051.34</f>
        <v>2051.34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649862.71</f>
        <v>649862.71</v>
      </c>
      <c r="E65" s="65">
        <f>106392.12</f>
        <v>106392.12</v>
      </c>
      <c r="F65" s="65">
        <f>30171.6</f>
        <v>30171.6</v>
      </c>
      <c r="G65" s="69">
        <f>49111.47</f>
        <v>49111.47</v>
      </c>
      <c r="H65" s="69">
        <f>863</f>
        <v>863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-6838.04999999993</v>
      </c>
      <c r="E66" s="76">
        <f>E64-E65</f>
        <v>11676.89</v>
      </c>
      <c r="F66" s="76">
        <f>F64-F65</f>
        <v>2405.3700000000026</v>
      </c>
      <c r="G66" s="78">
        <f>G64-G65</f>
        <v>14883.589999999997</v>
      </c>
      <c r="H66" s="78">
        <f>H64-H65</f>
        <v>1188.3400000000001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643024.66+-234.6</f>
        <v>642790.06</v>
      </c>
      <c r="E67" s="70">
        <f>118069.01+-4867.88</f>
        <v>113201.12999999999</v>
      </c>
      <c r="F67" s="70">
        <f>32576.97+-1281.21</f>
        <v>31295.760000000002</v>
      </c>
      <c r="G67" s="71">
        <f>63995.06+-1906.15</f>
        <v>62088.909999999996</v>
      </c>
      <c r="H67" s="71">
        <f>2051.34+0</f>
        <v>2051.34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-234.59999999997672</v>
      </c>
      <c r="E68" s="44">
        <f>E67-E64</f>
        <v>-4867.880000000005</v>
      </c>
      <c r="F68" s="44">
        <f>F67-F64</f>
        <v>-1281.2099999999991</v>
      </c>
      <c r="G68" s="44">
        <f>G67-G64</f>
        <v>-1906.1500000000015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6" t="s">
        <v>145</v>
      </c>
      <c r="E69" s="137"/>
      <c r="F69" s="137"/>
      <c r="G69" s="137"/>
      <c r="H69" s="13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9" t="s">
        <v>145</v>
      </c>
      <c r="E70" s="140"/>
      <c r="F70" s="140"/>
      <c r="G70" s="140"/>
      <c r="H70" s="14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7" t="s">
        <v>101</v>
      </c>
      <c r="B72" s="108"/>
      <c r="C72" s="108"/>
      <c r="D72" s="108"/>
      <c r="E72" s="108"/>
      <c r="F72" s="108"/>
      <c r="G72" s="108"/>
      <c r="H72" s="11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 t="s">
        <v>185</v>
      </c>
      <c r="F73" s="110"/>
      <c r="G73" s="114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4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9"/>
      <c r="F76" s="140"/>
      <c r="G76" s="141"/>
      <c r="H76" s="26">
        <f>D68+E68+F68+G68+H68</f>
        <v>-8289.839999999982</v>
      </c>
    </row>
    <row r="77" spans="1:8" ht="25.5" customHeight="1" thickBot="1">
      <c r="A77" s="107" t="s">
        <v>107</v>
      </c>
      <c r="B77" s="108"/>
      <c r="C77" s="108"/>
      <c r="D77" s="108"/>
      <c r="E77" s="108"/>
      <c r="F77" s="108"/>
      <c r="G77" s="108"/>
      <c r="H77" s="11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/>
      <c r="F78" s="110"/>
      <c r="G78" s="11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/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8" spans="2:3" ht="15">
      <c r="B98" s="155" t="s">
        <v>179</v>
      </c>
      <c r="C98" s="155"/>
    </row>
    <row r="99" spans="2:4" ht="26.25">
      <c r="B99" s="95" t="s">
        <v>180</v>
      </c>
      <c r="C99" s="96" t="s">
        <v>181</v>
      </c>
      <c r="D99" s="97" t="s">
        <v>182</v>
      </c>
    </row>
    <row r="100" spans="2:4" ht="22.5">
      <c r="B100" s="98" t="s">
        <v>183</v>
      </c>
      <c r="C100" s="99">
        <f>1025.46</f>
        <v>1025.46</v>
      </c>
      <c r="D100" s="100">
        <f>589.94</f>
        <v>589.94</v>
      </c>
    </row>
    <row r="101" spans="2:4" ht="22.5">
      <c r="B101" s="98" t="s">
        <v>184</v>
      </c>
      <c r="C101" s="99">
        <f>1170.6</f>
        <v>1170.6</v>
      </c>
      <c r="D101" s="100">
        <f>516.31</f>
        <v>516.31</v>
      </c>
    </row>
  </sheetData>
  <sheetProtection/>
  <mergeCells count="70">
    <mergeCell ref="B98:C98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2017-03-20T06:05:48Z</dcterms:modified>
  <cp:category/>
  <cp:version/>
  <cp:contentType/>
  <cp:contentStatus/>
</cp:coreProperties>
</file>