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<sst xmlns="http://schemas.openxmlformats.org/spreadsheetml/2006/main" count="294" uniqueCount="189">
  <si>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</si>
  <si>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</si>
  <si>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</si>
  <si>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</si>
  <si>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</si>
  <si>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</si>
  <si>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</si>
  <si>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</si>
  <si>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</si>
  <si>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</si>
  <si>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</si>
  <si>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</si>
  <si>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</si>
  <si>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</si>
  <si>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</si>
  <si>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</si>
  <si>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</si>
  <si>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</si>
  <si>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</si>
  <si>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</si>
  <si>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</si>
  <si>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</si>
  <si>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</si>
  <si>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</si>
  <si>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</si>
  <si>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</si>
  <si>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</si>
  <si>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</si>
  <si>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</si>
  <si>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</si>
  <si>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</si>
  <si>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</si>
  <si>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</si>
  <si>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</si>
  <si>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</si>
  <si>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</si>
  <si>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</si>
  <si>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</si>
  <si>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</si>
  <si>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</si>
  <si>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</si>
  <si>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</si>
  <si>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</si>
  <si>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</si>
  <si>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</si>
  <si>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</si>
  <si>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</si>
  <si>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</si>
  <si>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</si>
  <si>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</si>
  <si>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</si>
  <si>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</si>
  <si>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</si>
  <si>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</si>
  <si>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</si>
  <si>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</si>
  <si>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</si>
  <si>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</si>
  <si>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</si>
  <si>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</si>
  <si>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</si>
  <si>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</si>
  <si>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</si>
  <si>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</si>
  <si>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</si>
  <si>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</si>
  <si>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</si>
  <si>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</si>
  <si>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</si>
  <si>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</si>
  <si>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</si>
  <si>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</si>
  <si>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</si>
  <si>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</si>
  <si>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</si>
  <si>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</si>
  <si>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</si>
  <si>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</si>
  <si>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</si>
  <si>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</si>
  <si>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</si>
  <si>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</si>
  <si>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</si>
  <si>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</si>
  <si>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</si>
  <si>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</si>
  <si>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</si>
  <si>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</si>
  <si>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</si>
  <si>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</si>
  <si>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</si>
  <si>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</si>
  <si>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</si>
  <si>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</si>
  <si>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</si>
  <si>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</si>
  <si>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</si>
  <si>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</si>
  <si>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</si>
  <si>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</si>
  <si>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</si>
  <si>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</si>
  <si>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</si>
  <si>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</si>
  <si>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</si>
  <si>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</si>
  <si>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</si>
  <si>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</si>
  <si>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</si>
  <si>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</si>
  <si>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</si>
  <si>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</si>
  <si>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</si>
  <si>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</si>
  <si>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</si>
  <si>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</si>
  <si>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</si>
  <si>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</si>
  <si>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</si>
  <si>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</si>
  <si>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</si>
  <si>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</si>
  <si>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</si>
  <si>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</si>
  <si>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</si>
  <si>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</si>
  <si>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</si>
  <si>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</si>
  <si>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</si>
  <si>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</si>
  <si>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</si>
  <si>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</si>
  <si>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</si>
  <si>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</si>
  <si>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</si>
  <si>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</si>
  <si>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</si>
  <si>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</si>
  <si>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</si>
  <si>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</si>
  <si>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</si>
  <si>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</si>
  <si>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</si>
  <si>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</si>
  <si>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</si>
  <si>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</si>
  <si>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</si>
  <si>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</si>
  <si>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</si>
  <si>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</si>
  <si>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</si>
  <si>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</si>
  <si>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</si>
  <si>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</si>
  <si>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</si>
  <si>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</si>
  <si>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</si>
  <si>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</si>
  <si>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</si>
  <si>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</si>
  <si>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</si>
  <si>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</si>
  <si>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</si>
  <si>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</si>
  <si>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</si>
  <si>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</si>
  <si>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</si>
  <si>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</si>
  <si>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</si>
  <si>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</si>
  <si>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</si>
  <si>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</si>
  <si>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</si>
  <si>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</si>
  <si>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</si>
  <si>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</si>
  <si>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</si>
  <si>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</si>
  <si>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</si>
  <si>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</si>
  <si>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</si>
  <si>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</si>
  <si>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</si>
  <si>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</si>
  <si>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ПУШКИНА, д. 11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</si>
  <si>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</si>
  <si>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</si>
  <si>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с 1 по 24</t>
  </si>
  <si>
    <t>кв.7,10,12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</si>
</sst>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24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24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7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7" xfId="0" applyNumberFormat="1" applyFont="1" applyFill="1" applyBorder="1" applyAlignment="1">
      <alignment horizontal="right" vertical="top" wrapText="1"/>
    </xf>
    <xf numFmtId="4" fontId="4" fillId="33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0" fontId="41" fillId="0" borderId="33" xfId="0" applyFont="1" applyBorder="1" applyAlignment="1">
      <alignment wrapText="1"/>
    </xf>
    <xf numFmtId="0" fontId="50" fillId="0" borderId="33" xfId="0" applyFont="1" applyBorder="1" applyAlignment="1">
      <alignment wrapText="1"/>
    </xf>
    <xf numFmtId="0" fontId="4" fillId="0" borderId="33" xfId="0" applyFont="1" applyBorder="1" applyAlignment="1">
      <alignment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51" fillId="0" borderId="34" xfId="0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0" fillId="0" borderId="3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0" fillId="37" borderId="11" xfId="0" applyFont="1" applyFill="1" applyBorder="1" applyAlignment="1">
      <alignment vertical="top" wrapText="1"/>
    </xf>
    <xf numFmtId="0" fontId="0" fillId="37" borderId="24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vertical="top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7" borderId="36" xfId="0" applyFont="1" applyFill="1" applyBorder="1" applyAlignment="1">
      <alignment horizontal="center" vertical="top" wrapText="1"/>
    </xf>
    <xf numFmtId="0" fontId="0" fillId="37" borderId="37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9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39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37" borderId="40" xfId="0" applyFont="1" applyFill="1" applyBorder="1" applyAlignment="1">
      <alignment horizontal="center" vertical="top" wrapText="1"/>
    </xf>
    <xf numFmtId="0" fontId="0" fillId="37" borderId="41" xfId="0" applyFont="1" applyFill="1" applyBorder="1" applyAlignment="1">
      <alignment horizontal="center" vertical="top" wrapText="1"/>
    </xf>
    <xf numFmtId="0" fontId="0" fillId="37" borderId="42" xfId="0" applyFont="1" applyFill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justify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7\&#1050;%20&#1054;&#1058;&#1063;&#1045;&#1058;&#1040;&#1052;%202017%20!!!!\&#1046;&#1069;&#1059;%201\8%20&#1076;&#1086;&#1084;&#1086;&#1074;%20&#1043;&#1077;&#1085;&#1077;&#1088;&#1072;&#1090;&#1086;&#1088;%20&#1087;&#1086;%20&#1085;&#1072;&#1095;&#1080;&#1089;&#1083;&#1077;&#1085;&#1080;&#1103;&#1084;%20&#1055;&#1059;&#1064;&#1050;&#1048;&#1053;&#10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%20&#1076;&#1086;&#1084;&#1086;&#1074;%20&#1043;&#1077;&#1085;&#1077;&#1088;&#1072;&#1090;&#1086;&#1088;%20&#1087;&#1086;%20&#1085;&#1072;&#1095;&#1080;&#1089;&#1083;&#1077;&#1085;&#1080;&#1103;&#1084;%20&#1055;&#1059;&#1064;&#1050;&#1048;&#1053;&#104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241">
          <cell r="U241">
            <v>0.23</v>
          </cell>
          <cell r="W241">
            <v>196.88000000000005</v>
          </cell>
          <cell r="Z241">
            <v>386.64</v>
          </cell>
        </row>
        <row r="242">
          <cell r="W242">
            <v>638.19</v>
          </cell>
          <cell r="Z242">
            <v>578.4</v>
          </cell>
        </row>
        <row r="243">
          <cell r="Z243">
            <v>-387.03000000000026</v>
          </cell>
        </row>
        <row r="244">
          <cell r="Z244">
            <v>-131.02000000000004</v>
          </cell>
        </row>
        <row r="245">
          <cell r="U245">
            <v>252.15999999999997</v>
          </cell>
          <cell r="W245">
            <v>25979.30000000001</v>
          </cell>
          <cell r="Z245">
            <v>27038.270000000015</v>
          </cell>
        </row>
        <row r="246">
          <cell r="Z246">
            <v>-18.64</v>
          </cell>
        </row>
        <row r="247">
          <cell r="Z247">
            <v>-707.08</v>
          </cell>
        </row>
        <row r="250">
          <cell r="W250">
            <v>150.10000000000002</v>
          </cell>
          <cell r="Z250">
            <v>-125.05000000000001</v>
          </cell>
        </row>
        <row r="251">
          <cell r="W251">
            <v>62.59</v>
          </cell>
          <cell r="Z251">
            <v>-49.209999999999994</v>
          </cell>
        </row>
        <row r="252">
          <cell r="Z252">
            <v>-127.39000000000001</v>
          </cell>
        </row>
        <row r="253">
          <cell r="W253">
            <v>300.23</v>
          </cell>
          <cell r="Z253">
            <v>-302.4799999999999</v>
          </cell>
        </row>
        <row r="256">
          <cell r="W256">
            <v>3424.790000000001</v>
          </cell>
          <cell r="Z256">
            <v>-6288.77</v>
          </cell>
        </row>
        <row r="257">
          <cell r="Z257">
            <v>-117.75</v>
          </cell>
        </row>
        <row r="258">
          <cell r="W258">
            <v>2664.6499999999996</v>
          </cell>
          <cell r="Z258">
            <v>-8637.050000000001</v>
          </cell>
        </row>
        <row r="259">
          <cell r="Z259">
            <v>-149.71</v>
          </cell>
        </row>
        <row r="260">
          <cell r="W260">
            <v>4065.79</v>
          </cell>
          <cell r="Z260">
            <v>-8907.48</v>
          </cell>
        </row>
        <row r="261">
          <cell r="Z261">
            <v>-1345.94</v>
          </cell>
        </row>
        <row r="262">
          <cell r="W262">
            <v>3765.5299999999997</v>
          </cell>
          <cell r="Z262">
            <v>-12104.180000000004</v>
          </cell>
        </row>
        <row r="263">
          <cell r="Z263">
            <v>-966.0600000000001</v>
          </cell>
        </row>
        <row r="264">
          <cell r="Z264">
            <v>-205.6</v>
          </cell>
        </row>
        <row r="265">
          <cell r="Z265">
            <v>-52.07</v>
          </cell>
        </row>
        <row r="266">
          <cell r="W266">
            <v>1434.1699999999996</v>
          </cell>
          <cell r="Z266">
            <v>-2593.8700000000003</v>
          </cell>
        </row>
        <row r="267">
          <cell r="Z267">
            <v>-15.96</v>
          </cell>
        </row>
        <row r="268">
          <cell r="Z268">
            <v>-10.69</v>
          </cell>
        </row>
        <row r="269">
          <cell r="W269">
            <v>4816.39</v>
          </cell>
          <cell r="Z269">
            <v>-10134.170000000002</v>
          </cell>
        </row>
        <row r="270">
          <cell r="Z270">
            <v>-1237.4099999999996</v>
          </cell>
        </row>
        <row r="271">
          <cell r="Z271">
            <v>-14.83</v>
          </cell>
        </row>
        <row r="272">
          <cell r="W272">
            <v>12254.000000000002</v>
          </cell>
          <cell r="Z272">
            <v>12842.330000000002</v>
          </cell>
        </row>
        <row r="273">
          <cell r="W273">
            <v>95194.54999999999</v>
          </cell>
          <cell r="Z273">
            <v>97382.06000000001</v>
          </cell>
        </row>
        <row r="274">
          <cell r="Z274">
            <v>-970.24</v>
          </cell>
        </row>
        <row r="275">
          <cell r="Z275">
            <v>-30.37</v>
          </cell>
        </row>
        <row r="276">
          <cell r="Z276">
            <v>1101.47</v>
          </cell>
        </row>
        <row r="277">
          <cell r="U277">
            <v>-2043.8100000000004</v>
          </cell>
          <cell r="W277">
            <v>54243.66000000001</v>
          </cell>
          <cell r="Z277">
            <v>60877.530000000006</v>
          </cell>
        </row>
        <row r="278">
          <cell r="U278">
            <v>-447.93</v>
          </cell>
          <cell r="W278">
            <v>11672.23</v>
          </cell>
          <cell r="Z278">
            <v>13016.050000000001</v>
          </cell>
        </row>
        <row r="279">
          <cell r="Z279">
            <v>-4719.07</v>
          </cell>
        </row>
        <row r="280">
          <cell r="U280">
            <v>4.7299999999999995</v>
          </cell>
          <cell r="W280">
            <v>1581.0299999999997</v>
          </cell>
          <cell r="Z280">
            <v>1991.97</v>
          </cell>
        </row>
        <row r="281">
          <cell r="U281">
            <v>-101.65999999999998</v>
          </cell>
          <cell r="W281">
            <v>1050.8000000000002</v>
          </cell>
          <cell r="Z281">
            <v>856.11</v>
          </cell>
        </row>
        <row r="282">
          <cell r="U282">
            <v>0.9700000000000001</v>
          </cell>
          <cell r="W282">
            <v>340.19000000000005</v>
          </cell>
          <cell r="Z282">
            <v>422.81000000000006</v>
          </cell>
        </row>
        <row r="283">
          <cell r="U283">
            <v>-21.8</v>
          </cell>
          <cell r="W283">
            <v>225.18</v>
          </cell>
          <cell r="Z283">
            <v>183.45000000000002</v>
          </cell>
        </row>
        <row r="284">
          <cell r="U284">
            <v>-1.8800000000000026</v>
          </cell>
          <cell r="Z284">
            <v>-192.38</v>
          </cell>
        </row>
        <row r="285">
          <cell r="W285">
            <v>356458.62</v>
          </cell>
          <cell r="Z285">
            <v>408006.58999999997</v>
          </cell>
        </row>
        <row r="286">
          <cell r="Z286">
            <v>20.1</v>
          </cell>
        </row>
        <row r="287">
          <cell r="Z287">
            <v>4905.1</v>
          </cell>
        </row>
        <row r="290">
          <cell r="W290">
            <v>567.9499999999997</v>
          </cell>
          <cell r="Z290">
            <v>567.9499999999997</v>
          </cell>
        </row>
        <row r="291">
          <cell r="W291">
            <v>221.5</v>
          </cell>
          <cell r="Z291">
            <v>221.5</v>
          </cell>
        </row>
        <row r="292">
          <cell r="U292">
            <v>-0.36000000000000004</v>
          </cell>
          <cell r="W292">
            <v>349.4200000000001</v>
          </cell>
          <cell r="Z292">
            <v>640.11</v>
          </cell>
        </row>
        <row r="293">
          <cell r="W293">
            <v>1838.9199999999998</v>
          </cell>
          <cell r="Z293">
            <v>1838.9199999999998</v>
          </cell>
        </row>
        <row r="296">
          <cell r="U296">
            <v>-260.9799999999998</v>
          </cell>
          <cell r="W296">
            <v>36195.46</v>
          </cell>
          <cell r="Z296">
            <v>43568.880000000005</v>
          </cell>
        </row>
        <row r="297">
          <cell r="Z297">
            <v>196.37</v>
          </cell>
        </row>
        <row r="298">
          <cell r="W298">
            <v>29166.740000000005</v>
          </cell>
          <cell r="Z298">
            <v>41259.41</v>
          </cell>
        </row>
        <row r="299">
          <cell r="Z299">
            <v>155.69</v>
          </cell>
        </row>
        <row r="300">
          <cell r="W300">
            <v>44503.34</v>
          </cell>
          <cell r="Z300">
            <v>57318.59</v>
          </cell>
        </row>
        <row r="301">
          <cell r="Z301">
            <v>1438.66</v>
          </cell>
        </row>
        <row r="302">
          <cell r="W302">
            <v>41216.75000000001</v>
          </cell>
          <cell r="Z302">
            <v>56028.52999999999</v>
          </cell>
        </row>
        <row r="303">
          <cell r="Z303">
            <v>980.1500000000001</v>
          </cell>
        </row>
        <row r="304">
          <cell r="Z304">
            <v>214.85</v>
          </cell>
        </row>
        <row r="305">
          <cell r="Z305">
            <v>54.44</v>
          </cell>
        </row>
        <row r="306">
          <cell r="U306">
            <v>-102.93000000000005</v>
          </cell>
          <cell r="W306">
            <v>15159.660000000002</v>
          </cell>
          <cell r="Z306">
            <v>18201.010000000002</v>
          </cell>
        </row>
        <row r="307">
          <cell r="Z307">
            <v>25.41</v>
          </cell>
        </row>
        <row r="308">
          <cell r="Z308">
            <v>17.02</v>
          </cell>
        </row>
        <row r="309">
          <cell r="W309">
            <v>52982.59999999998</v>
          </cell>
          <cell r="Z309">
            <v>67048.18</v>
          </cell>
        </row>
        <row r="310">
          <cell r="Z310">
            <v>7981.530000000004</v>
          </cell>
        </row>
        <row r="311">
          <cell r="Z311">
            <v>24.36</v>
          </cell>
        </row>
        <row r="312">
          <cell r="U312">
            <v>-2223.6600000000008</v>
          </cell>
          <cell r="W312">
            <v>35579.39000000001</v>
          </cell>
          <cell r="Z312">
            <v>16193.759999999998</v>
          </cell>
        </row>
        <row r="313">
          <cell r="U313">
            <v>-578.67</v>
          </cell>
          <cell r="W313">
            <v>11385.03</v>
          </cell>
          <cell r="Z313">
            <v>5274.65</v>
          </cell>
        </row>
        <row r="314">
          <cell r="Z314">
            <v>1873.52</v>
          </cell>
        </row>
        <row r="315">
          <cell r="W315">
            <v>1829.4499999999998</v>
          </cell>
          <cell r="Z315">
            <v>1015.2000000000003</v>
          </cell>
        </row>
        <row r="316">
          <cell r="W316">
            <v>580.12</v>
          </cell>
          <cell r="Z316">
            <v>321.93</v>
          </cell>
        </row>
        <row r="317">
          <cell r="W317">
            <v>345501</v>
          </cell>
          <cell r="Z317">
            <v>244238.05000000005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258">
          <cell r="AA258">
            <v>11301.699999999999</v>
          </cell>
        </row>
        <row r="259">
          <cell r="AA259">
            <v>149.71</v>
          </cell>
        </row>
        <row r="270">
          <cell r="W270">
            <v>619.4700000000001</v>
          </cell>
        </row>
        <row r="287">
          <cell r="S287">
            <v>1128.5299999999997</v>
          </cell>
          <cell r="U287">
            <v>-806.52</v>
          </cell>
          <cell r="W287">
            <v>4583.09</v>
          </cell>
        </row>
        <row r="310">
          <cell r="S310">
            <v>1123.2899999999997</v>
          </cell>
          <cell r="W310">
            <v>6858.240000000002</v>
          </cell>
        </row>
        <row r="314">
          <cell r="U314">
            <v>652.02</v>
          </cell>
          <cell r="W314">
            <v>3308.5499999999993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3">
      <selection activeCell="E79" sqref="E79:G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8" t="s">
        <v>184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68"/>
      <c r="E3" s="135"/>
      <c r="F3" s="16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35">
        <v>43100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9" t="s">
        <v>0</v>
      </c>
      <c r="B8" s="38" t="s">
        <v>1</v>
      </c>
      <c r="C8" s="40" t="s">
        <v>2</v>
      </c>
      <c r="D8" s="170" t="s">
        <v>3</v>
      </c>
      <c r="E8" s="171"/>
      <c r="F8" s="172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62">
        <v>-3038.92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89">
        <v>73782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37" t="s">
        <v>23</v>
      </c>
      <c r="E12" s="138"/>
      <c r="F12" s="139"/>
      <c r="G12" s="90">
        <f>G13+G14+G20+G21+G22+G23+G31</f>
        <v>290630.33999999997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1" t="s">
        <v>26</v>
      </c>
      <c r="E13" s="132"/>
      <c r="F13" s="133"/>
      <c r="G13" s="64">
        <f>'[1]Report'!$W$262+'[1]Report'!$W$302</f>
        <v>44982.280000000006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1" t="s">
        <v>29</v>
      </c>
      <c r="E14" s="132"/>
      <c r="F14" s="133"/>
      <c r="G14" s="91">
        <f>'[1]Report'!$W$258+'[1]Report'!$W$298</f>
        <v>31831.390000000007</v>
      </c>
      <c r="H14" s="5"/>
    </row>
    <row r="15" spans="1:8" ht="26.25" customHeight="1" thickBot="1">
      <c r="A15" s="4"/>
      <c r="B15" s="6"/>
      <c r="C15" s="3" t="s">
        <v>16</v>
      </c>
      <c r="D15" s="131" t="s">
        <v>156</v>
      </c>
      <c r="E15" s="132"/>
      <c r="F15" s="133"/>
      <c r="G15" s="92">
        <f>'[1]Report'!$Z$258+'[1]Report'!$Z$259+'[1]Report'!$Z$298+'[1]Report'!$Z$299</f>
        <v>32628.34</v>
      </c>
      <c r="H15" s="5"/>
    </row>
    <row r="16" spans="1:8" ht="13.5" customHeight="1" thickBot="1">
      <c r="A16" s="4"/>
      <c r="B16" s="6"/>
      <c r="C16" s="3" t="s">
        <v>16</v>
      </c>
      <c r="D16" s="131" t="s">
        <v>157</v>
      </c>
      <c r="E16" s="132"/>
      <c r="F16" s="133"/>
      <c r="G16" s="93">
        <f>'[2]Report'!$AA$258+'[2]Report'!$AA$259+G14-G15</f>
        <v>10654.460000000003</v>
      </c>
      <c r="H16" s="48"/>
    </row>
    <row r="17" spans="1:8" ht="13.5" customHeight="1" thickBot="1">
      <c r="A17" s="4"/>
      <c r="B17" s="6"/>
      <c r="C17" s="3" t="s">
        <v>16</v>
      </c>
      <c r="D17" s="131" t="s">
        <v>158</v>
      </c>
      <c r="E17" s="132"/>
      <c r="F17" s="133"/>
      <c r="G17" s="64">
        <v>2450</v>
      </c>
      <c r="H17" s="5"/>
    </row>
    <row r="18" spans="1:8" ht="24.75" customHeight="1" thickBot="1">
      <c r="A18" s="4"/>
      <c r="B18" s="6"/>
      <c r="C18" s="3" t="s">
        <v>16</v>
      </c>
      <c r="D18" s="131" t="s">
        <v>18</v>
      </c>
      <c r="E18" s="132"/>
      <c r="F18" s="133"/>
      <c r="G18" s="14">
        <f>G10</f>
        <v>-3038.92</v>
      </c>
      <c r="H18" s="5"/>
    </row>
    <row r="19" spans="1:8" ht="27" customHeight="1" thickBot="1">
      <c r="A19" s="4"/>
      <c r="B19" s="6"/>
      <c r="C19" s="3" t="s">
        <v>16</v>
      </c>
      <c r="D19" s="131" t="s">
        <v>55</v>
      </c>
      <c r="E19" s="132"/>
      <c r="F19" s="133"/>
      <c r="G19" s="72">
        <f>G18+G15-G17</f>
        <v>27139.42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0" t="s">
        <v>32</v>
      </c>
      <c r="E20" s="141"/>
      <c r="F20" s="142"/>
      <c r="G20" s="64">
        <f>'[1]Report'!$W$269+'[1]Report'!$W$309</f>
        <v>57798.989999999976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34" t="s">
        <v>151</v>
      </c>
      <c r="E21" s="135"/>
      <c r="F21" s="136"/>
      <c r="G21" s="63">
        <f>'[1]Report'!$W$300+'[1]Report'!$W$260</f>
        <v>48569.13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34" t="s">
        <v>152</v>
      </c>
      <c r="E22" s="135"/>
      <c r="F22" s="136"/>
      <c r="G22" s="63">
        <f>'[1]Report'!$W$272</f>
        <v>12254.000000000002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48" t="s">
        <v>153</v>
      </c>
      <c r="E23" s="149"/>
      <c r="F23" s="150"/>
      <c r="G23" s="63">
        <f>'[1]Report'!$W$273</f>
        <v>95194.54999999999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34" t="s">
        <v>35</v>
      </c>
      <c r="E24" s="135"/>
      <c r="F24" s="136"/>
      <c r="G24" s="86">
        <f>G25+G26+G27+G28+G29+G30</f>
        <v>292222.09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7" t="s">
        <v>38</v>
      </c>
      <c r="E25" s="138"/>
      <c r="F25" s="139"/>
      <c r="G25" s="81">
        <f>'[1]Report'!$Z$246+'[1]Report'!$Z$258+'[1]Report'!$Z$259+'[1]Report'!$Z$260+'[1]Report'!$Z$261+'[1]Report'!$Z$262+'[1]Report'!$Z$263+'[1]Report'!$Z$264+'[1]Report'!$Z$265+'[1]Report'!$Z$269+'[1]Report'!$Z$272+'[1]Report'!$Z$273+'[1]Report'!$Z$286+'[1]Report'!$Z$298+'[1]Report'!$Z$299+'[1]Report'!$Z$300+'[1]Report'!$Z$301+'[1]Report'!$Z$302+'[1]Report'!$Z$303+'[1]Report'!$Z$304+'[1]Report'!$Z$305+'[1]Report'!$Z$309</f>
        <v>292222.09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31" t="s">
        <v>41</v>
      </c>
      <c r="E26" s="132"/>
      <c r="F26" s="133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31" t="s">
        <v>44</v>
      </c>
      <c r="E27" s="132"/>
      <c r="F27" s="133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31" t="s">
        <v>47</v>
      </c>
      <c r="E28" s="132"/>
      <c r="F28" s="133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31" t="s">
        <v>124</v>
      </c>
      <c r="E29" s="132"/>
      <c r="F29" s="133"/>
      <c r="G29" s="69">
        <v>0</v>
      </c>
      <c r="H29" s="82"/>
      <c r="I29" s="78"/>
    </row>
    <row r="30" spans="1:9" ht="13.5" customHeight="1" thickBot="1">
      <c r="A30" s="4"/>
      <c r="B30" s="13"/>
      <c r="C30" s="3"/>
      <c r="D30" s="131" t="s">
        <v>166</v>
      </c>
      <c r="E30" s="132"/>
      <c r="F30" s="132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31" t="s">
        <v>174</v>
      </c>
      <c r="E31" s="132"/>
      <c r="F31" s="132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31" t="s">
        <v>175</v>
      </c>
      <c r="E32" s="132"/>
      <c r="F32" s="132"/>
      <c r="G32" s="84">
        <v>0</v>
      </c>
      <c r="H32" s="83"/>
      <c r="I32" s="94"/>
      <c r="J32" t="s">
        <v>173</v>
      </c>
    </row>
    <row r="33" spans="1:9" ht="13.5" customHeight="1" thickBot="1">
      <c r="A33" s="4"/>
      <c r="B33" s="13"/>
      <c r="C33" s="3"/>
      <c r="D33" s="131" t="s">
        <v>177</v>
      </c>
      <c r="E33" s="132"/>
      <c r="F33" s="132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31" t="s">
        <v>176</v>
      </c>
      <c r="E34" s="132"/>
      <c r="F34" s="132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31" t="s">
        <v>51</v>
      </c>
      <c r="E35" s="132"/>
      <c r="F35" s="133"/>
      <c r="G35" s="65">
        <f>G24+G10</f>
        <v>289183.17000000004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31" t="s">
        <v>53</v>
      </c>
      <c r="E36" s="132"/>
      <c r="F36" s="133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31" t="s">
        <v>55</v>
      </c>
      <c r="E37" s="132"/>
      <c r="F37" s="133"/>
      <c r="G37" s="72">
        <f>G19</f>
        <v>27139.42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31" t="s">
        <v>57</v>
      </c>
      <c r="E38" s="132"/>
      <c r="F38" s="133"/>
      <c r="G38" s="87">
        <f>G11+G12-G24</f>
        <v>72190.24999999994</v>
      </c>
      <c r="H38" s="48"/>
    </row>
    <row r="39" spans="1:8" ht="38.25" customHeight="1" thickBot="1">
      <c r="A39" s="155" t="s">
        <v>58</v>
      </c>
      <c r="B39" s="156"/>
      <c r="C39" s="156"/>
      <c r="D39" s="156"/>
      <c r="E39" s="156"/>
      <c r="F39" s="175"/>
      <c r="G39" s="156"/>
      <c r="H39" s="177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2450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3.01</v>
      </c>
      <c r="F42" s="79" t="s">
        <v>136</v>
      </c>
      <c r="G42" s="59">
        <v>3810334293</v>
      </c>
      <c r="H42" s="60">
        <f>G13</f>
        <v>44982.280000000006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57798.989999999976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48569.13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12254.000000000002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95194.54999999999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1"/>
      <c r="G47" s="133"/>
      <c r="H47" s="60">
        <f>SUM(H41:H46)</f>
        <v>261248.94999999998</v>
      </c>
    </row>
    <row r="48" spans="1:8" ht="19.5" customHeight="1" thickBot="1">
      <c r="A48" s="155" t="s">
        <v>64</v>
      </c>
      <c r="B48" s="156"/>
      <c r="C48" s="156"/>
      <c r="D48" s="156"/>
      <c r="E48" s="156"/>
      <c r="F48" s="156"/>
      <c r="G48" s="156"/>
      <c r="H48" s="157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13" t="s">
        <v>141</v>
      </c>
      <c r="E49" s="114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3" t="s">
        <v>69</v>
      </c>
      <c r="E50" s="114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3" t="s">
        <v>71</v>
      </c>
      <c r="E51" s="114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3" t="s">
        <v>73</v>
      </c>
      <c r="E52" s="114"/>
      <c r="F52" s="55">
        <v>0</v>
      </c>
      <c r="G52" s="50"/>
      <c r="H52" s="48"/>
    </row>
    <row r="53" spans="1:8" ht="18.75" customHeight="1" thickBot="1">
      <c r="A53" s="178" t="s">
        <v>74</v>
      </c>
      <c r="B53" s="179"/>
      <c r="C53" s="179"/>
      <c r="D53" s="179"/>
      <c r="E53" s="179"/>
      <c r="F53" s="179"/>
      <c r="G53" s="179"/>
      <c r="H53" s="180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3" t="s">
        <v>15</v>
      </c>
      <c r="E54" s="114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3" t="s">
        <v>18</v>
      </c>
      <c r="E55" s="114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3" t="s">
        <v>20</v>
      </c>
      <c r="E56" s="114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3" t="s">
        <v>53</v>
      </c>
      <c r="E57" s="114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3" t="s">
        <v>55</v>
      </c>
      <c r="E58" s="114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6" t="s">
        <v>57</v>
      </c>
      <c r="E59" s="147"/>
      <c r="F59" s="56">
        <f>D66+E66+F66+G66+H66</f>
        <v>70711.97000000003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428.37939999023575</v>
      </c>
      <c r="E63" s="75">
        <f>E64/140.38</f>
        <v>805.4806240205157</v>
      </c>
      <c r="F63" s="75">
        <f>F64/14.34</f>
        <v>1887.5006973500704</v>
      </c>
      <c r="G63" s="76">
        <f>G64/22.34</f>
        <v>2544.866159355416</v>
      </c>
      <c r="H63" s="77">
        <f>H64/0.99</f>
        <v>2513.3434343434337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f>'[1]Report'!$W$285+'[1]Report'!$W$317</f>
        <v>701959.62</v>
      </c>
      <c r="E64" s="64">
        <f>'[1]Report'!$W$277+'[1]Report'!$W$278+'[1]Report'!$W$280+'[1]Report'!$W$281+'[1]Report'!$W$282+'[1]Report'!$W$283+'[1]Report'!$W$312+'[1]Report'!$W$313+'[1]Report'!$W$315+'[1]Report'!$W$316+'[1]Report'!$U$277+'[1]Report'!$U$278+'[1]Report'!$U$280+'[1]Report'!$U$281+'[1]Report'!$U$282+'[1]Report'!$U$283+'[1]Report'!$U$284+'[1]Report'!$U$312+'[1]Report'!$U$313</f>
        <v>113073.37</v>
      </c>
      <c r="F64" s="64">
        <f>'[1]Report'!$W$241+'[1]Report'!$W$242+'[1]Report'!$W$245+'[1]Report'!$U$241+'[1]Report'!$U$245</f>
        <v>27066.76000000001</v>
      </c>
      <c r="G64" s="71">
        <f>'[1]Report'!$W$250+'[1]Report'!$W$251+'[1]Report'!$W$256+'[1]Report'!$W$266+'[1]Report'!$W$290+'[1]Report'!$W$291+'[1]Report'!$W$296+'[1]Report'!$W$306+'[1]Report'!$U$296+'[1]Report'!$U$306</f>
        <v>56852.31</v>
      </c>
      <c r="H64" s="67">
        <f>'[1]Report'!$W$253+'[1]Report'!$W$292+'[1]Report'!$W$293+'[1]Report'!$U$292</f>
        <v>2488.2099999999996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f>'[1]Report'!$Z$276+'[1]Report'!$Z$285+'[1]Report'!$Z$317</f>
        <v>653346.11</v>
      </c>
      <c r="E65" s="64">
        <f>'[1]Report'!$Z$274+'[1]Report'!$Z$275+'[1]Report'!$Z$277+'[1]Report'!$Z$278+'[1]Report'!$Z$279+'[1]Report'!$Z$280+'[1]Report'!$Z$281+'[1]Report'!$Z$282+'[1]Report'!$Z$283+'[1]Report'!$Z$284+'[1]Report'!$Z$312+'[1]Report'!$Z$313+'[1]Report'!$Z$315+'[1]Report'!$Z$316</f>
        <v>94241.39999999997</v>
      </c>
      <c r="F65" s="64">
        <f>'[1]Report'!$Z$241+'[1]Report'!$Z$242+'[1]Report'!$Z$245+'[1]Report'!$Z$271+'[1]Report'!$Z$311</f>
        <v>28012.840000000015</v>
      </c>
      <c r="G65" s="68">
        <f>'[1]Report'!$Z$243+'[1]Report'!$Z$244+'[1]Report'!$Z$250+'[1]Report'!$Z$251+'[1]Report'!$Z$256+'[1]Report'!$Z$257+'[1]Report'!$Z$266+'[1]Report'!$Z$267+'[1]Report'!$Z$268+'[1]Report'!$Z$290+'[1]Report'!$Z$291+'[1]Report'!$Z$296+'[1]Report'!$Z$297+'[1]Report'!$Z$306+'[1]Report'!$Z$307+'[1]Report'!$Z$308</f>
        <v>53078.79000000001</v>
      </c>
      <c r="H65" s="68">
        <f>'[1]Report'!$Z$252+'[1]Report'!$Z$253+'[1]Report'!$Z$292+'[1]Report'!$Z$293</f>
        <v>2049.16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48613.51000000001</v>
      </c>
      <c r="E66" s="75">
        <f>E64-E65</f>
        <v>18831.97000000003</v>
      </c>
      <c r="F66" s="75">
        <f>F64-F65</f>
        <v>-946.0800000000054</v>
      </c>
      <c r="G66" s="77">
        <f>G64-G65</f>
        <v>3773.5199999999895</v>
      </c>
      <c r="H66" s="77">
        <f>H64-H65</f>
        <v>439.0499999999997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f>'[1]Report'!$W$285+'[1]Report'!$W$317</f>
        <v>701959.62</v>
      </c>
      <c r="E67" s="69">
        <f>'[1]Report'!$W$277+'[1]Report'!$W$278+'[1]Report'!$W$280+'[1]Report'!$W$281+'[1]Report'!$W$282+'[1]Report'!$W$283+'[1]Report'!$W$312+'[1]Report'!$W$313+'[1]Report'!$W$315+'[1]Report'!$W$316</f>
        <v>118487.08</v>
      </c>
      <c r="F67" s="69">
        <f>'[1]Report'!$W$241+'[1]Report'!$W$242+'[1]Report'!$W$245</f>
        <v>26814.37000000001</v>
      </c>
      <c r="G67" s="70">
        <f>'[1]Report'!$W$250+'[1]Report'!$W$251+'[1]Report'!$W$256+'[1]Report'!$W$266+'[1]Report'!$W$290+'[1]Report'!$W$291+'[1]Report'!$W$296+'[1]Report'!$W$306</f>
        <v>57216.22</v>
      </c>
      <c r="H67" s="70">
        <f>'[1]Report'!$W$253+'[1]Report'!$W$292+'[1]Report'!$W$293</f>
        <v>2488.5699999999997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5413.710000000006</v>
      </c>
      <c r="F68" s="43">
        <f>F67-F64</f>
        <v>-252.38999999999942</v>
      </c>
      <c r="G68" s="43">
        <f>G67-G64</f>
        <v>363.9100000000035</v>
      </c>
      <c r="H68" s="43">
        <f>H67-H64</f>
        <v>0.36000000000012733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52" t="s">
        <v>145</v>
      </c>
      <c r="E69" s="153"/>
      <c r="F69" s="153"/>
      <c r="G69" s="153"/>
      <c r="H69" s="15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22" t="s">
        <v>145</v>
      </c>
      <c r="E70" s="123"/>
      <c r="F70" s="123"/>
      <c r="G70" s="123"/>
      <c r="H70" s="124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55" t="s">
        <v>101</v>
      </c>
      <c r="B72" s="156"/>
      <c r="C72" s="156"/>
      <c r="D72" s="156"/>
      <c r="E72" s="156"/>
      <c r="F72" s="156"/>
      <c r="G72" s="156"/>
      <c r="H72" s="157"/>
    </row>
    <row r="73" spans="1:8" ht="45" customHeight="1" thickBot="1">
      <c r="A73" s="105" t="s">
        <v>102</v>
      </c>
      <c r="B73" s="105" t="s">
        <v>66</v>
      </c>
      <c r="C73" s="106" t="s">
        <v>67</v>
      </c>
      <c r="D73" s="105" t="s">
        <v>66</v>
      </c>
      <c r="E73" s="119" t="s">
        <v>187</v>
      </c>
      <c r="F73" s="120"/>
      <c r="G73" s="121"/>
      <c r="H73" s="107">
        <v>24</v>
      </c>
    </row>
    <row r="74" spans="1:8" ht="45" customHeight="1" thickBot="1">
      <c r="A74" s="105" t="s">
        <v>103</v>
      </c>
      <c r="B74" s="105" t="s">
        <v>69</v>
      </c>
      <c r="C74" s="106" t="s">
        <v>67</v>
      </c>
      <c r="D74" s="105" t="s">
        <v>69</v>
      </c>
      <c r="E74" s="119"/>
      <c r="F74" s="120"/>
      <c r="G74" s="121"/>
      <c r="H74" s="107">
        <v>24</v>
      </c>
    </row>
    <row r="75" spans="1:8" ht="66.75" customHeight="1" thickBot="1">
      <c r="A75" s="105" t="s">
        <v>104</v>
      </c>
      <c r="B75" s="105" t="s">
        <v>71</v>
      </c>
      <c r="C75" s="106" t="s">
        <v>105</v>
      </c>
      <c r="D75" s="105" t="s">
        <v>71</v>
      </c>
      <c r="E75" s="119"/>
      <c r="F75" s="120"/>
      <c r="G75" s="121"/>
      <c r="H75" s="107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22"/>
      <c r="F76" s="123"/>
      <c r="G76" s="124"/>
      <c r="H76" s="25">
        <f>D68+E68+F68+G68+H68</f>
        <v>5525.590000000011</v>
      </c>
    </row>
    <row r="77" spans="1:8" ht="25.5" customHeight="1" thickBot="1">
      <c r="A77" s="155" t="s">
        <v>107</v>
      </c>
      <c r="B77" s="156"/>
      <c r="C77" s="156"/>
      <c r="D77" s="156"/>
      <c r="E77" s="156"/>
      <c r="F77" s="156"/>
      <c r="G77" s="156"/>
      <c r="H77" s="157"/>
    </row>
    <row r="78" spans="1:8" ht="54.75" customHeight="1" thickBot="1">
      <c r="A78" s="108" t="s">
        <v>108</v>
      </c>
      <c r="B78" s="108" t="s">
        <v>109</v>
      </c>
      <c r="C78" s="109" t="s">
        <v>67</v>
      </c>
      <c r="D78" s="108" t="s">
        <v>109</v>
      </c>
      <c r="E78" s="125" t="s">
        <v>188</v>
      </c>
      <c r="F78" s="126"/>
      <c r="G78" s="127"/>
      <c r="H78" s="110">
        <v>3</v>
      </c>
    </row>
    <row r="79" spans="1:8" ht="26.25" thickBot="1">
      <c r="A79" s="108" t="s">
        <v>110</v>
      </c>
      <c r="B79" s="108" t="s">
        <v>111</v>
      </c>
      <c r="C79" s="109" t="s">
        <v>67</v>
      </c>
      <c r="D79" s="108" t="s">
        <v>111</v>
      </c>
      <c r="E79" s="128"/>
      <c r="F79" s="129"/>
      <c r="G79" s="130"/>
      <c r="H79" s="111"/>
    </row>
    <row r="80" spans="1:8" ht="59.25" customHeight="1" thickBot="1">
      <c r="A80" s="108" t="s">
        <v>112</v>
      </c>
      <c r="B80" s="108" t="s">
        <v>113</v>
      </c>
      <c r="C80" s="109" t="s">
        <v>16</v>
      </c>
      <c r="D80" s="112" t="s">
        <v>113</v>
      </c>
      <c r="E80" s="116" t="s">
        <v>167</v>
      </c>
      <c r="F80" s="117"/>
      <c r="G80" s="117"/>
      <c r="H80" s="118"/>
    </row>
    <row r="81" ht="12.75">
      <c r="A81" s="1"/>
    </row>
    <row r="82" ht="12.75">
      <c r="A82" s="1"/>
    </row>
    <row r="83" spans="1:8" ht="38.25" customHeight="1">
      <c r="A83" s="115" t="s">
        <v>172</v>
      </c>
      <c r="B83" s="115"/>
      <c r="C83" s="115"/>
      <c r="D83" s="115"/>
      <c r="E83" s="115"/>
      <c r="F83" s="115"/>
      <c r="G83" s="115"/>
      <c r="H83" s="115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3" t="s">
        <v>115</v>
      </c>
      <c r="D86" s="144"/>
      <c r="E86" s="145"/>
    </row>
    <row r="87" spans="1:5" ht="18.75" customHeight="1" thickBot="1">
      <c r="A87" s="28">
        <v>2</v>
      </c>
      <c r="B87" s="4" t="s">
        <v>116</v>
      </c>
      <c r="C87" s="143" t="s">
        <v>117</v>
      </c>
      <c r="D87" s="144"/>
      <c r="E87" s="145"/>
    </row>
    <row r="88" spans="1:5" ht="16.5" customHeight="1" thickBot="1">
      <c r="A88" s="28">
        <v>3</v>
      </c>
      <c r="B88" s="4" t="s">
        <v>118</v>
      </c>
      <c r="C88" s="143" t="s">
        <v>119</v>
      </c>
      <c r="D88" s="144"/>
      <c r="E88" s="145"/>
    </row>
    <row r="89" spans="1:5" ht="13.5" thickBot="1">
      <c r="A89" s="28">
        <v>4</v>
      </c>
      <c r="B89" s="4" t="s">
        <v>16</v>
      </c>
      <c r="C89" s="143" t="s">
        <v>120</v>
      </c>
      <c r="D89" s="144"/>
      <c r="E89" s="145"/>
    </row>
    <row r="90" spans="1:5" ht="24" customHeight="1" thickBot="1">
      <c r="A90" s="28">
        <v>5</v>
      </c>
      <c r="B90" s="4" t="s">
        <v>86</v>
      </c>
      <c r="C90" s="143" t="s">
        <v>121</v>
      </c>
      <c r="D90" s="144"/>
      <c r="E90" s="145"/>
    </row>
    <row r="91" spans="1:5" ht="21" customHeight="1" thickBot="1">
      <c r="A91" s="29">
        <v>6</v>
      </c>
      <c r="B91" s="30" t="s">
        <v>122</v>
      </c>
      <c r="C91" s="143" t="s">
        <v>123</v>
      </c>
      <c r="D91" s="144"/>
      <c r="E91" s="145"/>
    </row>
    <row r="94" spans="2:3" ht="15">
      <c r="B94" s="173" t="s">
        <v>178</v>
      </c>
      <c r="C94" s="173"/>
    </row>
    <row r="95" spans="2:6" ht="72">
      <c r="B95" s="95" t="s">
        <v>179</v>
      </c>
      <c r="C95" s="104" t="s">
        <v>185</v>
      </c>
      <c r="D95" s="96" t="s">
        <v>180</v>
      </c>
      <c r="E95" s="97" t="s">
        <v>181</v>
      </c>
      <c r="F95" s="103" t="s">
        <v>186</v>
      </c>
    </row>
    <row r="96" spans="2:6" ht="22.5">
      <c r="B96" s="98" t="s">
        <v>182</v>
      </c>
      <c r="C96" s="102">
        <v>1193.04</v>
      </c>
      <c r="D96" s="99">
        <f>'[2]Report'!$W$270+'[2]Report'!$W$310+'[2]Report'!$S$310</f>
        <v>8601.000000000002</v>
      </c>
      <c r="E96" s="100">
        <f>'[1]Report'!$Z$270+'[1]Report'!$Z$310</f>
        <v>6744.120000000004</v>
      </c>
      <c r="F96" s="102">
        <f>C96+E96</f>
        <v>7937.160000000004</v>
      </c>
    </row>
    <row r="97" spans="2:6" ht="22.5">
      <c r="B97" s="101" t="s">
        <v>183</v>
      </c>
      <c r="C97" s="102">
        <v>1102.48</v>
      </c>
      <c r="D97" s="99">
        <f>'[2]Report'!$W$287+'[2]Report'!$W$314+'[2]Report'!$U$314+'[2]Report'!$U$287+'[2]Report'!$S$287</f>
        <v>8865.669999999998</v>
      </c>
      <c r="E97" s="100">
        <f>'[1]Report'!$Z$247+'[1]Report'!$Z$287+'[1]Report'!$Z$314</f>
        <v>6071.540000000001</v>
      </c>
      <c r="F97" s="102">
        <f>C97+E97</f>
        <v>7174.02</v>
      </c>
    </row>
  </sheetData>
  <sheetProtection/>
  <mergeCells count="70">
    <mergeCell ref="B94:C94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2018-03-13T08:04:17Z</dcterms:modified>
  <cp:category/>
  <cp:version/>
  <cp:contentType/>
  <cp:contentStatus/>
</cp:coreProperties>
</file>