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'2.8.'!$A$1:$H$102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<sst xmlns="http://schemas.openxmlformats.org/spreadsheetml/2006/main" count="294" uniqueCount="189">
  <si>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</si>
  <si>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</si>
  <si>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</si>
  <si>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</si>
  <si>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</si>
  <si>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</si>
  <si>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</si>
  <si>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</si>
  <si>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</si>
  <si>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</si>
  <si>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</si>
  <si>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</si>
  <si>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</si>
  <si>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</si>
  <si>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</si>
  <si>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</si>
  <si>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</si>
  <si>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</si>
  <si>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</si>
  <si>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</si>
  <si>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</si>
  <si>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</si>
  <si>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</si>
  <si>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</si>
  <si>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</si>
  <si>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</si>
  <si>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</si>
  <si>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</si>
  <si>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</si>
  <si>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</si>
  <si>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</si>
  <si>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</si>
  <si>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</si>
  <si>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</si>
  <si>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</si>
  <si>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</si>
  <si>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</si>
  <si>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</si>
  <si>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</si>
  <si>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</si>
  <si>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</si>
  <si>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</si>
  <si>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</si>
  <si>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</si>
  <si>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</si>
  <si>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</si>
  <si>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</si>
  <si>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</si>
  <si>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</si>
  <si>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</si>
  <si>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</si>
  <si>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</si>
  <si>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</si>
  <si>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</si>
  <si>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</si>
  <si>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</si>
  <si>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</si>
  <si>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</si>
  <si>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</si>
  <si>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</si>
  <si>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</si>
  <si>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</si>
  <si>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</si>
  <si>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</si>
  <si>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</si>
  <si>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</si>
  <si>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</si>
  <si>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</si>
  <si>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</si>
  <si>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</si>
  <si>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</si>
  <si>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</si>
  <si>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</si>
  <si>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</si>
  <si>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</si>
  <si>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</si>
  <si>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</si>
  <si>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</si>
  <si>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</si>
  <si>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</si>
  <si>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</si>
  <si>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</si>
  <si>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</si>
  <si>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</si>
  <si>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</si>
  <si>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</si>
  <si>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</si>
  <si>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</si>
  <si>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</si>
  <si>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</si>
  <si>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</si>
  <si>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</si>
  <si>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</si>
  <si>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</si>
  <si>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</si>
  <si>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</si>
  <si>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</si>
  <si>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</si>
  <si>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</si>
  <si>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</si>
  <si>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</si>
  <si>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</si>
  <si>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</si>
  <si>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</si>
  <si>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</si>
  <si>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</si>
  <si>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</si>
  <si>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</si>
  <si>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</si>
  <si>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</si>
  <si>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</si>
  <si>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</si>
  <si>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</si>
  <si>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</si>
  <si>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</si>
  <si>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</si>
  <si>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</si>
  <si>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</si>
  <si>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</si>
  <si>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</si>
  <si>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</si>
  <si>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</si>
  <si>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</si>
  <si>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</si>
  <si>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</si>
  <si>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</si>
  <si>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</si>
  <si>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</si>
  <si>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</si>
  <si>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</si>
  <si>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</si>
  <si>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</si>
  <si>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</si>
  <si>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</si>
  <si>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</si>
  <si>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</si>
  <si>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</si>
  <si>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</si>
  <si>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</si>
  <si>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</si>
  <si>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</si>
  <si>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</si>
  <si>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</si>
  <si>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</si>
  <si>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</si>
  <si>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</si>
  <si>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</si>
  <si>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</si>
  <si>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</si>
  <si>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</si>
  <si>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</si>
  <si>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</si>
  <si>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</si>
  <si>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</si>
  <si>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</si>
  <si>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</si>
  <si>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</si>
  <si>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</si>
  <si>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</si>
  <si>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</si>
  <si>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</si>
  <si>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</si>
  <si>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</si>
  <si>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</si>
  <si>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</si>
  <si>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</si>
  <si>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</si>
  <si>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</si>
  <si>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</si>
  <si>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</si>
  <si>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</si>
  <si>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</si>
  <si>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</si>
  <si>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</si>
  <si>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</si>
  <si>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</si>
  <si>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</si>
  <si>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</si>
  <si>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</si>
  <si>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</si>
  <si>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</si>
  <si>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</si>
  <si>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</si>
  <si>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</si>
  <si>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ПУШКИНА, д. 15                                                                                                                                                                   за 2017 год</t>
  </si>
  <si>
    <t>остаток на нач.года с 2016 года (оплата)</t>
  </si>
  <si>
    <t>остаток на конец года</t>
  </si>
  <si>
    <t>с 1 по 24</t>
  </si>
  <si>
    <t>кв.7,8,16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</si>
</sst>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4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5;&#1091;&#1096;&#1082;&#1080;&#1085;&#1072;%20&#1046;&#1069;&#1059;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7\&#1050;%20&#1054;&#1058;&#1063;&#1045;&#1058;&#1040;&#1052;%202017%20!!!!\&#1046;&#1069;&#1059;%201\8%20&#1076;&#1086;&#1084;&#1086;&#1074;%20&#1043;&#1077;&#1085;&#1077;&#1088;&#1072;&#1090;&#1086;&#1088;%20&#1087;&#1086;%20&#1085;&#1072;&#1095;&#1080;&#1089;&#1083;&#1077;&#1085;&#1080;&#1103;&#1084;%20&#1055;&#1059;&#1064;&#1050;&#1048;&#1053;&#104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%20&#1076;&#1086;&#1084;&#1086;&#1074;%20&#1043;&#1077;&#1085;&#1077;&#1088;&#1072;&#1090;&#1086;&#1088;%20&#1087;&#1086;%20&#1085;&#1072;&#1095;&#1080;&#1089;&#1083;&#1077;&#1085;&#1080;&#1103;&#1084;%20&#1055;&#1059;&#1064;&#1050;&#1048;&#1053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30">
          <cell r="Z230">
            <v>90.54000000000084</v>
          </cell>
        </row>
        <row r="231">
          <cell r="Z231">
            <v>25.470000000000027</v>
          </cell>
        </row>
        <row r="233">
          <cell r="Z233">
            <v>17359.47</v>
          </cell>
        </row>
        <row r="234">
          <cell r="Z234">
            <v>3552.060000000001</v>
          </cell>
        </row>
        <row r="235">
          <cell r="Z235">
            <v>64828.75000000002</v>
          </cell>
        </row>
        <row r="237">
          <cell r="Z237">
            <v>962.1199999999999</v>
          </cell>
        </row>
        <row r="239">
          <cell r="Z239">
            <v>3025.2400000000002</v>
          </cell>
        </row>
        <row r="243">
          <cell r="Z243">
            <v>-25.630000000000024</v>
          </cell>
        </row>
        <row r="244">
          <cell r="Z244">
            <v>-4.199999999999991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92">
          <cell r="U392">
            <v>-4.3</v>
          </cell>
          <cell r="W392">
            <v>176.39999999999998</v>
          </cell>
          <cell r="Z392">
            <v>190.89999999999992</v>
          </cell>
        </row>
        <row r="393">
          <cell r="W393">
            <v>568.0799999999999</v>
          </cell>
          <cell r="Z393">
            <v>456.15000000000015</v>
          </cell>
        </row>
        <row r="394">
          <cell r="U394">
            <v>-1247.27</v>
          </cell>
          <cell r="Z394">
            <v>-272.18</v>
          </cell>
        </row>
        <row r="395">
          <cell r="U395">
            <v>-422.89</v>
          </cell>
          <cell r="Z395">
            <v>-90.75</v>
          </cell>
        </row>
        <row r="396">
          <cell r="U396">
            <v>-1606.4999999999995</v>
          </cell>
          <cell r="W396">
            <v>22644.87</v>
          </cell>
          <cell r="Z396">
            <v>19174.030000000006</v>
          </cell>
        </row>
        <row r="397">
          <cell r="Z397">
            <v>-11.94</v>
          </cell>
        </row>
        <row r="398">
          <cell r="Z398">
            <v>-306.32</v>
          </cell>
        </row>
        <row r="401">
          <cell r="W401">
            <v>126.14999999999996</v>
          </cell>
          <cell r="Z401">
            <v>-111.59000000000005</v>
          </cell>
        </row>
        <row r="402">
          <cell r="W402">
            <v>50.440000000000005</v>
          </cell>
          <cell r="Z402">
            <v>-44.650000000000006</v>
          </cell>
        </row>
        <row r="403">
          <cell r="Z403">
            <v>48.48000000000001</v>
          </cell>
        </row>
        <row r="404">
          <cell r="W404">
            <v>264.93</v>
          </cell>
          <cell r="Z404">
            <v>-295.3000000000001</v>
          </cell>
        </row>
        <row r="407">
          <cell r="W407">
            <v>2771.9700000000003</v>
          </cell>
          <cell r="Z407">
            <v>-2541.399999999999</v>
          </cell>
        </row>
        <row r="408">
          <cell r="Z408">
            <v>9.530000000000001</v>
          </cell>
        </row>
        <row r="409">
          <cell r="W409">
            <v>2686.8999999999996</v>
          </cell>
          <cell r="Z409">
            <v>-3318.7400000000007</v>
          </cell>
        </row>
        <row r="410">
          <cell r="Z410">
            <v>-59.14999999999999</v>
          </cell>
        </row>
        <row r="411">
          <cell r="W411">
            <v>4099.759999999999</v>
          </cell>
          <cell r="Z411">
            <v>-6572.57</v>
          </cell>
        </row>
        <row r="412">
          <cell r="Z412">
            <v>-875.62</v>
          </cell>
        </row>
        <row r="413">
          <cell r="W413">
            <v>3683.4300000000003</v>
          </cell>
          <cell r="Z413">
            <v>-5952.959999999997</v>
          </cell>
        </row>
        <row r="414">
          <cell r="Z414">
            <v>-165.32000000000002</v>
          </cell>
        </row>
        <row r="415">
          <cell r="Z415">
            <v>-81.18</v>
          </cell>
        </row>
        <row r="416">
          <cell r="Z416">
            <v>-20.46</v>
          </cell>
        </row>
        <row r="417">
          <cell r="W417">
            <v>1160.7999999999997</v>
          </cell>
          <cell r="Z417">
            <v>-1719.5900000000001</v>
          </cell>
        </row>
        <row r="418">
          <cell r="Z418">
            <v>1.2099999999999973</v>
          </cell>
        </row>
        <row r="419">
          <cell r="Z419">
            <v>0.4299999999999997</v>
          </cell>
        </row>
        <row r="420">
          <cell r="W420">
            <v>4856.629999999999</v>
          </cell>
          <cell r="Z420">
            <v>-9472.690000000002</v>
          </cell>
        </row>
        <row r="421">
          <cell r="Z421">
            <v>-701.5699999999999</v>
          </cell>
        </row>
        <row r="422">
          <cell r="Z422">
            <v>0.14999999999999858</v>
          </cell>
        </row>
        <row r="423">
          <cell r="W423">
            <v>12412.56</v>
          </cell>
          <cell r="Z423">
            <v>10527.48</v>
          </cell>
        </row>
        <row r="424">
          <cell r="W424">
            <v>96425.28000000001</v>
          </cell>
          <cell r="Z424">
            <v>81371.81999999999</v>
          </cell>
        </row>
        <row r="425">
          <cell r="U425">
            <v>-3474.16</v>
          </cell>
        </row>
        <row r="426">
          <cell r="U426">
            <v>22.349999999999994</v>
          </cell>
        </row>
        <row r="427">
          <cell r="Z427">
            <v>6125.910000000002</v>
          </cell>
        </row>
        <row r="428">
          <cell r="U428">
            <v>-3949.24</v>
          </cell>
          <cell r="W428">
            <v>42809.07000000001</v>
          </cell>
        </row>
        <row r="429">
          <cell r="U429">
            <v>-840.02</v>
          </cell>
          <cell r="W429">
            <v>9211.700000000003</v>
          </cell>
        </row>
        <row r="430">
          <cell r="U430">
            <v>-3888.2500000000005</v>
          </cell>
        </row>
        <row r="431">
          <cell r="U431">
            <v>3.09</v>
          </cell>
          <cell r="W431">
            <v>1417.05</v>
          </cell>
        </row>
        <row r="432">
          <cell r="U432">
            <v>-90.33</v>
          </cell>
          <cell r="W432">
            <v>933.48</v>
          </cell>
        </row>
        <row r="433">
          <cell r="U433">
            <v>0.6300000000000001</v>
          </cell>
          <cell r="W433">
            <v>304.98000000000013</v>
          </cell>
        </row>
        <row r="434">
          <cell r="U434">
            <v>-19.53</v>
          </cell>
          <cell r="W434">
            <v>201.84</v>
          </cell>
        </row>
        <row r="435">
          <cell r="U435">
            <v>146.69000000000003</v>
          </cell>
        </row>
        <row r="436">
          <cell r="W436">
            <v>264479.01999999996</v>
          </cell>
          <cell r="Z436">
            <v>305245.70999999996</v>
          </cell>
        </row>
        <row r="437">
          <cell r="Z437">
            <v>11.76</v>
          </cell>
        </row>
        <row r="438">
          <cell r="Z438">
            <v>3288.8200000000006</v>
          </cell>
        </row>
        <row r="441">
          <cell r="W441">
            <v>477.36</v>
          </cell>
          <cell r="Z441">
            <v>477.36</v>
          </cell>
        </row>
        <row r="442">
          <cell r="W442">
            <v>190.85999999999999</v>
          </cell>
          <cell r="Z442">
            <v>190.85999999999999</v>
          </cell>
        </row>
        <row r="443">
          <cell r="U443">
            <v>-8.850000000000001</v>
          </cell>
          <cell r="W443">
            <v>313.10999999999996</v>
          </cell>
          <cell r="Z443">
            <v>278.2399999999999</v>
          </cell>
        </row>
        <row r="444">
          <cell r="W444">
            <v>1627.4100000000003</v>
          </cell>
          <cell r="Z444">
            <v>1627.4100000000003</v>
          </cell>
        </row>
        <row r="447">
          <cell r="U447">
            <v>-2505.1499999999996</v>
          </cell>
          <cell r="W447">
            <v>31001.35000000001</v>
          </cell>
          <cell r="Z447">
            <v>25675.36</v>
          </cell>
        </row>
        <row r="448">
          <cell r="Z448">
            <v>-32.44999999999999</v>
          </cell>
        </row>
        <row r="449">
          <cell r="W449">
            <v>29555.899999999998</v>
          </cell>
          <cell r="Z449">
            <v>29493.859999999997</v>
          </cell>
        </row>
        <row r="450">
          <cell r="Z450">
            <v>58.45000000000001</v>
          </cell>
        </row>
        <row r="451">
          <cell r="W451">
            <v>44874.729999999996</v>
          </cell>
          <cell r="Z451">
            <v>50637.18999999998</v>
          </cell>
        </row>
        <row r="452">
          <cell r="Z452">
            <v>864.65</v>
          </cell>
        </row>
        <row r="453">
          <cell r="W453">
            <v>40517.729999999996</v>
          </cell>
          <cell r="Z453">
            <v>41461.43000000001</v>
          </cell>
        </row>
        <row r="454">
          <cell r="Z454">
            <v>164.52</v>
          </cell>
        </row>
        <row r="455">
          <cell r="Z455">
            <v>80.08</v>
          </cell>
        </row>
        <row r="456">
          <cell r="Z456">
            <v>20.17</v>
          </cell>
        </row>
        <row r="457">
          <cell r="U457">
            <v>-1004.7799999999999</v>
          </cell>
          <cell r="W457">
            <v>12984.230000000005</v>
          </cell>
          <cell r="Z457">
            <v>11591.460000000005</v>
          </cell>
        </row>
        <row r="458">
          <cell r="Z458">
            <v>-4.309999999999999</v>
          </cell>
        </row>
        <row r="459">
          <cell r="Z459">
            <v>-2.509999999999998</v>
          </cell>
        </row>
        <row r="460">
          <cell r="W460">
            <v>53422.92999999999</v>
          </cell>
          <cell r="Z460">
            <v>57213.10999999998</v>
          </cell>
        </row>
        <row r="461">
          <cell r="Z461">
            <v>5151.500000000001</v>
          </cell>
        </row>
        <row r="462">
          <cell r="Z462">
            <v>-2.8900000000000006</v>
          </cell>
        </row>
        <row r="463">
          <cell r="U463">
            <v>-4169.710000000002</v>
          </cell>
          <cell r="W463">
            <v>29791.909999999996</v>
          </cell>
        </row>
        <row r="464">
          <cell r="U464">
            <v>-1225.83</v>
          </cell>
          <cell r="W464">
            <v>9533.149999999998</v>
          </cell>
        </row>
        <row r="465">
          <cell r="Z465">
            <v>1194.9699999999998</v>
          </cell>
        </row>
        <row r="466">
          <cell r="W466">
            <v>1619.76</v>
          </cell>
        </row>
        <row r="467">
          <cell r="W467">
            <v>539.8899999999999</v>
          </cell>
        </row>
        <row r="468">
          <cell r="W468">
            <v>148608.24</v>
          </cell>
          <cell r="Z468">
            <v>74599.89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09">
          <cell r="AA409">
            <v>6005.640000000001</v>
          </cell>
        </row>
        <row r="410">
          <cell r="AA410">
            <v>59.14999999999999</v>
          </cell>
        </row>
        <row r="421">
          <cell r="W421">
            <v>340.70000000000005</v>
          </cell>
        </row>
        <row r="438">
          <cell r="S438">
            <v>746.4100000000001</v>
          </cell>
          <cell r="U438">
            <v>-710.37</v>
          </cell>
          <cell r="W438">
            <v>3252.7799999999997</v>
          </cell>
        </row>
        <row r="461">
          <cell r="S461">
            <v>734.03</v>
          </cell>
          <cell r="U461">
            <v>-215.3</v>
          </cell>
          <cell r="W461">
            <v>4632.77</v>
          </cell>
        </row>
        <row r="465">
          <cell r="U465">
            <v>356.69000000000005</v>
          </cell>
          <cell r="W465">
            <v>1862.8600000000001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8" t="s">
        <v>184</v>
      </c>
      <c r="B1" s="128"/>
      <c r="C1" s="128"/>
      <c r="D1" s="128"/>
      <c r="E1" s="128"/>
      <c r="F1" s="128"/>
      <c r="G1" s="128"/>
      <c r="H1" s="128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9"/>
      <c r="E4" s="130"/>
      <c r="F4" s="13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2"/>
      <c r="E5" s="133"/>
      <c r="F5" s="134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5"/>
      <c r="E6" s="136"/>
      <c r="F6" s="137"/>
      <c r="G6" s="35">
        <v>43100</v>
      </c>
      <c r="H6" s="5"/>
    </row>
    <row r="7" spans="1:8" ht="38.25" customHeight="1" thickBot="1">
      <c r="A7" s="115" t="s">
        <v>13</v>
      </c>
      <c r="B7" s="116"/>
      <c r="C7" s="116"/>
      <c r="D7" s="117"/>
      <c r="E7" s="117"/>
      <c r="F7" s="117"/>
      <c r="G7" s="116"/>
      <c r="H7" s="118"/>
    </row>
    <row r="8" spans="1:8" ht="33" customHeight="1" thickBot="1">
      <c r="A8" s="39" t="s">
        <v>0</v>
      </c>
      <c r="B8" s="38" t="s">
        <v>1</v>
      </c>
      <c r="C8" s="40" t="s">
        <v>2</v>
      </c>
      <c r="D8" s="141" t="s">
        <v>3</v>
      </c>
      <c r="E8" s="142"/>
      <c r="F8" s="143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9" t="s">
        <v>15</v>
      </c>
      <c r="E9" s="139"/>
      <c r="F9" s="160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9" t="s">
        <v>18</v>
      </c>
      <c r="E10" s="139"/>
      <c r="F10" s="160"/>
      <c r="G10" s="62">
        <v>13616.11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9" t="s">
        <v>20</v>
      </c>
      <c r="E11" s="139"/>
      <c r="F11" s="160"/>
      <c r="G11" s="89">
        <v>19476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4" t="s">
        <v>23</v>
      </c>
      <c r="E12" s="165"/>
      <c r="F12" s="166"/>
      <c r="G12" s="90">
        <f>G13+G14+G20+G21+G22+G23+G31</f>
        <v>292535.85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1" t="s">
        <v>26</v>
      </c>
      <c r="E13" s="122"/>
      <c r="F13" s="126"/>
      <c r="G13" s="64">
        <f>'[2]Report'!$W$413+'[2]Report'!$W$453</f>
        <v>44201.159999999996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1" t="s">
        <v>29</v>
      </c>
      <c r="E14" s="122"/>
      <c r="F14" s="126"/>
      <c r="G14" s="91">
        <f>'[2]Report'!$W$409+'[2]Report'!$W$449</f>
        <v>32242.799999999996</v>
      </c>
      <c r="H14" s="5"/>
    </row>
    <row r="15" spans="1:8" ht="26.25" customHeight="1" thickBot="1">
      <c r="A15" s="4"/>
      <c r="B15" s="6"/>
      <c r="C15" s="3" t="s">
        <v>16</v>
      </c>
      <c r="D15" s="121" t="s">
        <v>156</v>
      </c>
      <c r="E15" s="122"/>
      <c r="F15" s="126"/>
      <c r="G15" s="92">
        <f>'[2]Report'!$Z$409+'[2]Report'!$Z$410+'[2]Report'!$Z$449+'[2]Report'!$Z$450</f>
        <v>26174.42</v>
      </c>
      <c r="H15" s="5"/>
    </row>
    <row r="16" spans="1:8" ht="13.5" customHeight="1" thickBot="1">
      <c r="A16" s="4"/>
      <c r="B16" s="6"/>
      <c r="C16" s="3" t="s">
        <v>16</v>
      </c>
      <c r="D16" s="121" t="s">
        <v>157</v>
      </c>
      <c r="E16" s="122"/>
      <c r="F16" s="126"/>
      <c r="G16" s="93">
        <f>'[3]Report'!$AA$409+'[3]Report'!$AA$410+G14-G15</f>
        <v>12133.169999999998</v>
      </c>
      <c r="H16" s="48"/>
    </row>
    <row r="17" spans="1:8" ht="13.5" customHeight="1" thickBot="1">
      <c r="A17" s="4"/>
      <c r="B17" s="6"/>
      <c r="C17" s="3" t="s">
        <v>16</v>
      </c>
      <c r="D17" s="121" t="s">
        <v>158</v>
      </c>
      <c r="E17" s="122"/>
      <c r="F17" s="126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1" t="s">
        <v>18</v>
      </c>
      <c r="E18" s="122"/>
      <c r="F18" s="126"/>
      <c r="G18" s="14">
        <f>G10</f>
        <v>13616.11</v>
      </c>
      <c r="H18" s="5"/>
    </row>
    <row r="19" spans="1:8" ht="27" customHeight="1" thickBot="1">
      <c r="A19" s="4"/>
      <c r="B19" s="6"/>
      <c r="C19" s="3" t="s">
        <v>16</v>
      </c>
      <c r="D19" s="121" t="s">
        <v>55</v>
      </c>
      <c r="E19" s="122"/>
      <c r="F19" s="126"/>
      <c r="G19" s="72">
        <f>G18+G15-G17</f>
        <v>39790.53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7" t="s">
        <v>32</v>
      </c>
      <c r="E20" s="168"/>
      <c r="F20" s="169"/>
      <c r="G20" s="64">
        <f>'[2]Report'!$W$460+'[2]Report'!$W$420</f>
        <v>58279.55999999999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9" t="s">
        <v>151</v>
      </c>
      <c r="E21" s="139"/>
      <c r="F21" s="160"/>
      <c r="G21" s="63">
        <f>'[2]Report'!$W$411+'[2]Report'!$W$451</f>
        <v>48974.49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9" t="s">
        <v>152</v>
      </c>
      <c r="E22" s="139"/>
      <c r="F22" s="160"/>
      <c r="G22" s="63">
        <f>'[2]Report'!$W$423</f>
        <v>12412.56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61" t="s">
        <v>153</v>
      </c>
      <c r="E23" s="162"/>
      <c r="F23" s="163"/>
      <c r="G23" s="63">
        <f>'[2]Report'!$W$424</f>
        <v>96425.28000000001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9" t="s">
        <v>35</v>
      </c>
      <c r="E24" s="139"/>
      <c r="F24" s="160"/>
      <c r="G24" s="86">
        <f>G25+G26+G27+G28+G29+G30</f>
        <v>245373.88999999993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4" t="s">
        <v>38</v>
      </c>
      <c r="E25" s="165"/>
      <c r="F25" s="166"/>
      <c r="G25" s="81">
        <f>'[2]Report'!$Z$397+'[2]Report'!$Z$409+'[2]Report'!$Z$410+'[2]Report'!$Z$411+'[2]Report'!$Z$412+'[2]Report'!$Z$413+'[2]Report'!$Z$414+'[2]Report'!$Z$415+'[2]Report'!$Z$416+'[2]Report'!$Z$420+'[2]Report'!$Z$423+'[2]Report'!$Z$424+'[2]Report'!$Z$437+'[2]Report'!$Z$449+'[2]Report'!$Z$450+'[2]Report'!$Z$451+'[2]Report'!$Z$452+'[2]Report'!$Z$453+'[2]Report'!$Z$454+'[2]Report'!$Z$455+'[2]Report'!$Z$456+'[2]Report'!$Z$460</f>
        <v>245373.88999999993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1" t="s">
        <v>41</v>
      </c>
      <c r="E26" s="122"/>
      <c r="F26" s="12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1" t="s">
        <v>44</v>
      </c>
      <c r="E27" s="122"/>
      <c r="F27" s="126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1" t="s">
        <v>47</v>
      </c>
      <c r="E28" s="122"/>
      <c r="F28" s="126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1" t="s">
        <v>124</v>
      </c>
      <c r="E29" s="122"/>
      <c r="F29" s="126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1" t="s">
        <v>166</v>
      </c>
      <c r="E30" s="122"/>
      <c r="F30" s="122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1" t="s">
        <v>174</v>
      </c>
      <c r="E31" s="122"/>
      <c r="F31" s="122"/>
      <c r="G31" s="84">
        <f>0</f>
        <v>0</v>
      </c>
      <c r="H31" s="83"/>
      <c r="I31" s="78"/>
    </row>
    <row r="32" spans="1:10" ht="13.5" customHeight="1" thickBot="1">
      <c r="A32" s="4"/>
      <c r="B32" s="13"/>
      <c r="C32" s="3"/>
      <c r="D32" s="121" t="s">
        <v>175</v>
      </c>
      <c r="E32" s="122"/>
      <c r="F32" s="122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21" t="s">
        <v>177</v>
      </c>
      <c r="E33" s="122"/>
      <c r="F33" s="122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1" t="s">
        <v>176</v>
      </c>
      <c r="E34" s="122"/>
      <c r="F34" s="122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1" t="s">
        <v>51</v>
      </c>
      <c r="E35" s="122"/>
      <c r="F35" s="126"/>
      <c r="G35" s="65">
        <f>G24+G10</f>
        <v>258989.99999999994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1" t="s">
        <v>53</v>
      </c>
      <c r="E36" s="122"/>
      <c r="F36" s="12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1" t="s">
        <v>55</v>
      </c>
      <c r="E37" s="122"/>
      <c r="F37" s="126"/>
      <c r="G37" s="72">
        <f>G19</f>
        <v>39790.53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1" t="s">
        <v>57</v>
      </c>
      <c r="E38" s="122"/>
      <c r="F38" s="126"/>
      <c r="G38" s="87">
        <f>G11+G12-G24</f>
        <v>66637.96000000005</v>
      </c>
      <c r="H38" s="48"/>
    </row>
    <row r="39" spans="1:8" ht="38.25" customHeight="1" thickBot="1">
      <c r="A39" s="119" t="s">
        <v>58</v>
      </c>
      <c r="B39" s="120"/>
      <c r="C39" s="120"/>
      <c r="D39" s="120"/>
      <c r="E39" s="120"/>
      <c r="F39" s="116"/>
      <c r="G39" s="120"/>
      <c r="H39" s="11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2.92</v>
      </c>
      <c r="F42" s="79" t="s">
        <v>136</v>
      </c>
      <c r="G42" s="59">
        <v>3810334293</v>
      </c>
      <c r="H42" s="60">
        <f>G13</f>
        <v>44201.159999999996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58279.55999999999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48974.49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12412.56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96425.28000000001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6"/>
      <c r="H47" s="60">
        <f>SUM(H41:H46)</f>
        <v>260293.05</v>
      </c>
    </row>
    <row r="48" spans="1:8" ht="19.5" customHeight="1" thickBot="1">
      <c r="A48" s="119" t="s">
        <v>64</v>
      </c>
      <c r="B48" s="120"/>
      <c r="C48" s="120"/>
      <c r="D48" s="120"/>
      <c r="E48" s="120"/>
      <c r="F48" s="120"/>
      <c r="G48" s="120"/>
      <c r="H48" s="127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3" t="s">
        <v>141</v>
      </c>
      <c r="E49" s="114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3" t="s">
        <v>69</v>
      </c>
      <c r="E50" s="114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3" t="s">
        <v>71</v>
      </c>
      <c r="E51" s="114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3" t="s">
        <v>73</v>
      </c>
      <c r="E52" s="114"/>
      <c r="F52" s="55">
        <v>0</v>
      </c>
      <c r="G52" s="50"/>
      <c r="H52" s="48"/>
    </row>
    <row r="53" spans="1:8" ht="18.75" customHeight="1" thickBot="1">
      <c r="A53" s="123" t="s">
        <v>74</v>
      </c>
      <c r="B53" s="124"/>
      <c r="C53" s="124"/>
      <c r="D53" s="124"/>
      <c r="E53" s="124"/>
      <c r="F53" s="124"/>
      <c r="G53" s="124"/>
      <c r="H53" s="125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3" t="s">
        <v>15</v>
      </c>
      <c r="E54" s="114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3" t="s">
        <v>18</v>
      </c>
      <c r="E55" s="114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3" t="s">
        <v>20</v>
      </c>
      <c r="E56" s="114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3" t="s">
        <v>53</v>
      </c>
      <c r="E57" s="114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3" t="s">
        <v>55</v>
      </c>
      <c r="E58" s="114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7" t="s">
        <v>57</v>
      </c>
      <c r="E59" s="158"/>
      <c r="F59" s="56">
        <f>D66+E66+F66+G66+H66</f>
        <v>29134.71999999997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252.09152712005073</v>
      </c>
      <c r="E63" s="75">
        <f>E64/140.38</f>
        <v>561.892862231087</v>
      </c>
      <c r="F63" s="75">
        <f>F64/14.34</f>
        <v>1518.7273361227335</v>
      </c>
      <c r="G63" s="76">
        <f>G64/22.34</f>
        <v>1950.8983885407347</v>
      </c>
      <c r="H63" s="77">
        <f>H64/0.99</f>
        <v>2218.787878787879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f>'[2]Report'!$W$436+'[2]Report'!$W$468</f>
        <v>413087.25999999995</v>
      </c>
      <c r="E64" s="64">
        <f>'[2]Report'!$W$428+'[2]Report'!$W$429+'[2]Report'!$W$431+'[2]Report'!$W$432+'[2]Report'!$W$433+'[2]Report'!$W$434+'[2]Report'!$W$463+'[2]Report'!$W$464+'[2]Report'!$W$466+'[2]Report'!$W$467+'[2]Report'!$U$425+'[2]Report'!$U$426+'[2]Report'!$U$428+'[2]Report'!$U$429+'[2]Report'!$U$430+'[2]Report'!$U$431+'[2]Report'!$U$432+'[2]Report'!$U$433+'[2]Report'!$U$434+'[2]Report'!$U$435+'[2]Report'!$U$463+'[2]Report'!$U$464</f>
        <v>78878.51999999999</v>
      </c>
      <c r="F64" s="64">
        <f>'[2]Report'!$W$392+'[2]Report'!$W$393+'[2]Report'!$W$396+'[2]Report'!$U$392+'[2]Report'!$U$396</f>
        <v>21778.55</v>
      </c>
      <c r="G64" s="71">
        <f>'[2]Report'!$W$401+'[2]Report'!$W$402+'[2]Report'!$W$407+'[2]Report'!$W$417+'[2]Report'!$W$441+'[2]Report'!$W$442+'[2]Report'!$W$447+'[2]Report'!$W$457+'[2]Report'!$U$447+'[2]Report'!$U$457+'[2]Report'!$U$394+'[2]Report'!$U$395</f>
        <v>43583.070000000014</v>
      </c>
      <c r="H64" s="67">
        <f>'[2]Report'!$W$404+'[2]Report'!$W$443+'[2]Report'!$W$444+'[2]Report'!$U$443</f>
        <v>2196.6000000000004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f>'[2]Report'!$Z$427+'[2]Report'!$Z$436+'[2]Report'!$Z$468</f>
        <v>385971.50999999995</v>
      </c>
      <c r="E65" s="64">
        <f>'[1]Report'!$Z$230+'[1]Report'!$Z$231+'[1]Report'!$Z$233+'[1]Report'!$Z$234+'[1]Report'!$Z$235+'[1]Report'!$Z$237+'[1]Report'!$Z$239+'[1]Report'!$Z$243+'[1]Report'!$Z$244</f>
        <v>89813.82000000002</v>
      </c>
      <c r="F65" s="64">
        <f>'[2]Report'!$Z$392+'[2]Report'!$Z$393+'[2]Report'!$Z$396+'[2]Report'!$Z$422+'[2]Report'!$Z$462</f>
        <v>19818.340000000007</v>
      </c>
      <c r="G65" s="68">
        <f>'[2]Report'!$Z$394+'[2]Report'!$Z$395+'[2]Report'!$Z$401+'[2]Report'!$Z$402+'[2]Report'!$Z$407+'[2]Report'!$Z$408+'[2]Report'!$Z$417+'[2]Report'!$Z$418+'[2]Report'!$Z$419+'[2]Report'!$Z$441+'[2]Report'!$Z$442+'[2]Report'!$Z$447+'[2]Report'!$Z$448+'[2]Report'!$Z$457+'[2]Report'!$Z$458+'[2]Report'!$Z$459</f>
        <v>33126.780000000006</v>
      </c>
      <c r="H65" s="68">
        <f>'[2]Report'!$Z$403+'[2]Report'!$Z$404+'[2]Report'!$Z$443+'[2]Report'!$Z$444</f>
        <v>1658.8300000000002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27115.75</v>
      </c>
      <c r="E66" s="75">
        <f>E64-E65</f>
        <v>-10935.300000000032</v>
      </c>
      <c r="F66" s="75">
        <f>F64-F65</f>
        <v>1960.2099999999919</v>
      </c>
      <c r="G66" s="77">
        <f>G64-G65</f>
        <v>10456.290000000008</v>
      </c>
      <c r="H66" s="77">
        <f>H64-H65</f>
        <v>537.7700000000002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'[2]Report'!$W$436+'[2]Report'!$W$468</f>
        <v>413087.25999999995</v>
      </c>
      <c r="E67" s="69">
        <f>'[2]Report'!$W$428+'[2]Report'!$W$429+'[2]Report'!$W$431+'[2]Report'!$W$432+'[2]Report'!$W$433+'[2]Report'!$W$434+'[2]Report'!$W$463+'[2]Report'!$W$464+'[2]Report'!$W$466+'[2]Report'!$W$467</f>
        <v>96362.83</v>
      </c>
      <c r="F67" s="69">
        <f>'[2]Report'!$W$392+'[2]Report'!$W$393+'[2]Report'!$W$396</f>
        <v>23389.35</v>
      </c>
      <c r="G67" s="70">
        <f>'[2]Report'!$W$401+'[2]Report'!$W$402+'[2]Report'!$W$407+'[2]Report'!$W$417+'[2]Report'!$W$441+'[2]Report'!$W$442+'[2]Report'!$W$447+'[2]Report'!$W$457</f>
        <v>48763.16000000001</v>
      </c>
      <c r="H67" s="70">
        <f>'[2]Report'!$W$404+'[2]Report'!$W$443+'[2]Report'!$W$444</f>
        <v>2205.4500000000003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17484.310000000012</v>
      </c>
      <c r="F68" s="43">
        <f>F67-F64</f>
        <v>1610.7999999999993</v>
      </c>
      <c r="G68" s="43">
        <f>G67-G64</f>
        <v>5180.0899999999965</v>
      </c>
      <c r="H68" s="43">
        <f>H67-H64</f>
        <v>8.849999999999909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9" t="s">
        <v>101</v>
      </c>
      <c r="B72" s="120"/>
      <c r="C72" s="120"/>
      <c r="D72" s="120"/>
      <c r="E72" s="120"/>
      <c r="F72" s="120"/>
      <c r="G72" s="120"/>
      <c r="H72" s="127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54" t="s">
        <v>187</v>
      </c>
      <c r="F73" s="155"/>
      <c r="G73" s="156"/>
      <c r="H73" s="106">
        <v>24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54"/>
      <c r="F74" s="155"/>
      <c r="G74" s="156"/>
      <c r="H74" s="106">
        <v>24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54"/>
      <c r="F75" s="155"/>
      <c r="G75" s="156"/>
      <c r="H75" s="10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5">
        <f>D68+E68+F68+G68+H68</f>
        <v>24284.050000000007</v>
      </c>
    </row>
    <row r="77" spans="1:8" ht="25.5" customHeight="1" thickBot="1">
      <c r="A77" s="119" t="s">
        <v>107</v>
      </c>
      <c r="B77" s="120"/>
      <c r="C77" s="120"/>
      <c r="D77" s="120"/>
      <c r="E77" s="120"/>
      <c r="F77" s="120"/>
      <c r="G77" s="120"/>
      <c r="H77" s="127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74" t="s">
        <v>188</v>
      </c>
      <c r="F78" s="175"/>
      <c r="G78" s="176"/>
      <c r="H78" s="109">
        <v>3</v>
      </c>
    </row>
    <row r="79" spans="1:8" ht="26.25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77"/>
      <c r="F79" s="178"/>
      <c r="G79" s="179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71" t="s">
        <v>167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172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5" t="s">
        <v>115</v>
      </c>
      <c r="D86" s="146"/>
      <c r="E86" s="147"/>
    </row>
    <row r="87" spans="1:5" ht="18.75" customHeight="1" thickBot="1">
      <c r="A87" s="28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8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8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8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29">
        <v>6</v>
      </c>
      <c r="B91" s="30" t="s">
        <v>122</v>
      </c>
      <c r="C91" s="145" t="s">
        <v>123</v>
      </c>
      <c r="D91" s="146"/>
      <c r="E91" s="147"/>
    </row>
    <row r="94" spans="2:3" ht="15">
      <c r="B94" s="112" t="s">
        <v>178</v>
      </c>
      <c r="C94" s="112"/>
    </row>
    <row r="95" spans="2:6" ht="72">
      <c r="B95" s="95" t="s">
        <v>179</v>
      </c>
      <c r="C95" s="102" t="s">
        <v>185</v>
      </c>
      <c r="D95" s="96" t="s">
        <v>180</v>
      </c>
      <c r="E95" s="97" t="s">
        <v>181</v>
      </c>
      <c r="F95" s="101" t="s">
        <v>186</v>
      </c>
    </row>
    <row r="96" spans="2:6" ht="22.5">
      <c r="B96" s="98" t="s">
        <v>182</v>
      </c>
      <c r="C96" s="103">
        <v>954.93</v>
      </c>
      <c r="D96" s="99">
        <f>'[3]Report'!$W$421+'[3]Report'!$W$461+'[3]Report'!$U$461+'[3]Report'!$S$461</f>
        <v>5492.2</v>
      </c>
      <c r="E96" s="100">
        <f>'[2]Report'!$Z$421+'[2]Report'!$Z$461</f>
        <v>4449.930000000001</v>
      </c>
      <c r="F96" s="103">
        <f>C96+E96</f>
        <v>5404.8600000000015</v>
      </c>
    </row>
    <row r="97" spans="2:6" ht="22.5">
      <c r="B97" s="98" t="s">
        <v>183</v>
      </c>
      <c r="C97" s="103">
        <v>892.43</v>
      </c>
      <c r="D97" s="99">
        <f>'[3]Report'!$W$438+'[3]Report'!$W$465+'[3]Report'!$U$465+'[3]Report'!$U$438+'[3]Report'!$S$438</f>
        <v>5508.37</v>
      </c>
      <c r="E97" s="100">
        <f>'[2]Report'!$Z$398+'[2]Report'!$Z$438+'[2]Report'!$Z$465</f>
        <v>4177.47</v>
      </c>
      <c r="F97" s="103">
        <f>C97+E97</f>
        <v>5069.900000000001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2018-03-13T08:05:31Z</dcterms:modified>
  <cp:category/>
  <cp:version/>
  <cp:contentType/>
  <cp:contentStatus/>
</cp:coreProperties>
</file>