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<sst xmlns="http://schemas.openxmlformats.org/spreadsheetml/2006/main" count="305" uniqueCount="200">
  <si>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</si>
  <si>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</si>
  <si>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</si>
  <si>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</si>
  <si>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</si>
  <si>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</si>
  <si>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</si>
  <si>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</si>
  <si>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</si>
  <si>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</si>
  <si>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</si>
  <si>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</si>
  <si>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</si>
  <si>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</si>
  <si>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</si>
  <si>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</si>
  <si>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</si>
  <si>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</si>
  <si>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</si>
  <si>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</si>
  <si>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</si>
  <si>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</si>
  <si>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</si>
  <si>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</si>
  <si>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</si>
  <si>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</si>
  <si>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</si>
  <si>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</si>
  <si>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</si>
  <si>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</si>
  <si>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</si>
  <si>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</si>
  <si>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</si>
  <si>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</si>
  <si>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</si>
  <si>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</si>
  <si>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</si>
  <si>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</si>
  <si>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</si>
  <si>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</si>
  <si>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</si>
  <si>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</si>
  <si>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</si>
  <si>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</si>
  <si>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</si>
  <si>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</si>
  <si>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</si>
  <si>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</si>
  <si>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</si>
  <si>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</si>
  <si>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</si>
  <si>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</si>
  <si>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</si>
  <si>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</si>
  <si>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</si>
  <si>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</si>
  <si>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</si>
  <si>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</si>
  <si>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</si>
  <si>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</si>
  <si>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</si>
  <si>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</si>
  <si>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</si>
  <si>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</si>
  <si>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</si>
  <si>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</si>
  <si>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</si>
  <si>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</si>
  <si>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</si>
  <si>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</si>
  <si>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</si>
  <si>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</si>
  <si>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</si>
  <si>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</si>
  <si>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</si>
  <si>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</si>
  <si>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</si>
  <si>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</si>
  <si>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</si>
  <si>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</si>
  <si>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</si>
  <si>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</si>
  <si>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</si>
  <si>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</si>
  <si>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</si>
  <si>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</si>
  <si>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</si>
  <si>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</si>
  <si>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</si>
  <si>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</si>
  <si>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</si>
  <si>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</si>
  <si>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</si>
  <si>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</si>
  <si>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</si>
  <si>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</si>
  <si>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</si>
  <si>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</si>
  <si>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</si>
  <si>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</si>
  <si>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</si>
  <si>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</si>
  <si>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</si>
  <si>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</si>
  <si>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</si>
  <si>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</si>
  <si>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</si>
  <si>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</si>
  <si>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</si>
  <si>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</si>
  <si>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</si>
  <si>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</si>
  <si>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</si>
  <si>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</si>
  <si>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</si>
  <si>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</si>
  <si>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</si>
  <si>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</si>
  <si>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</si>
  <si>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</si>
  <si>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</si>
  <si>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</si>
  <si>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</si>
  <si>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</si>
  <si>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</si>
  <si>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</si>
  <si>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</si>
  <si>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</si>
  <si>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</si>
  <si>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</si>
  <si>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</si>
  <si>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</si>
  <si>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</si>
  <si>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</si>
  <si>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</si>
  <si>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</si>
  <si>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</si>
  <si>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</si>
  <si>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</si>
  <si>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</si>
  <si>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</si>
  <si>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</si>
  <si>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</si>
  <si>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</si>
  <si>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</si>
  <si>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</si>
  <si>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</si>
  <si>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</si>
  <si>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</si>
  <si>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</si>
  <si>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</si>
  <si>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</si>
  <si>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</si>
  <si>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</si>
  <si>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</si>
  <si>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</si>
  <si>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</si>
  <si>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</si>
  <si>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</si>
  <si>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</si>
  <si>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</si>
  <si>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</si>
  <si>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</si>
  <si>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</si>
  <si>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</si>
  <si>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</si>
  <si>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</si>
  <si>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</si>
  <si>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</si>
  <si>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</si>
  <si>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</si>
  <si>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</si>
  <si>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</si>
  <si>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</si>
  <si>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</si>
  <si>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</si>
  <si>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</si>
  <si>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</si>
  <si>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</si>
  <si>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</si>
  <si>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</si>
  <si>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</si>
  <si>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</si>
  <si>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</si>
  <si>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</si>
  <si>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</si>
  <si>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</si>
  <si>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</si>
  <si>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</si>
  <si>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</si>
  <si>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</si>
  <si>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</si>
  <si>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</si>
  <si>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32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</si>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</sst>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40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49" fillId="0" borderId="37" xfId="0" applyFont="1" applyBorder="1" applyAlignment="1">
      <alignment wrapText="1"/>
    </xf>
    <xf numFmtId="0" fontId="50" fillId="0" borderId="38" xfId="0" applyFont="1" applyBorder="1" applyAlignment="1">
      <alignment horizontal="center" vertical="justify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82;&#1090;&#1103;&#1073;&#1088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2">
          <cell r="U152">
            <v>0.06</v>
          </cell>
          <cell r="X152">
            <v>147.10000000000002</v>
          </cell>
          <cell r="Z152">
            <v>-432.9699999999999</v>
          </cell>
        </row>
        <row r="153">
          <cell r="U153">
            <v>-116.31000000000006</v>
          </cell>
          <cell r="Z153">
            <v>1559.689999999998</v>
          </cell>
        </row>
        <row r="154">
          <cell r="U154">
            <v>-39.41</v>
          </cell>
          <cell r="Z154">
            <v>370.2599999999994</v>
          </cell>
        </row>
        <row r="155">
          <cell r="U155">
            <v>-1797.6799999999994</v>
          </cell>
          <cell r="X155">
            <v>21072.24</v>
          </cell>
          <cell r="Z155">
            <v>17564.91000000001</v>
          </cell>
        </row>
        <row r="157">
          <cell r="S157">
            <v>5300.72</v>
          </cell>
          <cell r="X157">
            <v>4661.54</v>
          </cell>
          <cell r="Z157">
            <v>3641.189999999999</v>
          </cell>
        </row>
        <row r="158">
          <cell r="S158">
            <v>42335.71999999999</v>
          </cell>
          <cell r="X158">
            <v>30587.019999999997</v>
          </cell>
          <cell r="Z158">
            <v>24373.699999999993</v>
          </cell>
        </row>
        <row r="159">
          <cell r="U159">
            <v>-451.2</v>
          </cell>
          <cell r="Z159">
            <v>2594.409999999998</v>
          </cell>
        </row>
        <row r="160">
          <cell r="Z160">
            <v>616.61</v>
          </cell>
        </row>
        <row r="161">
          <cell r="U161">
            <v>0</v>
          </cell>
          <cell r="Z161">
            <v>35579.54999999998</v>
          </cell>
        </row>
        <row r="162">
          <cell r="U162">
            <v>4677.469999999999</v>
          </cell>
          <cell r="X162">
            <v>6971.670000000001</v>
          </cell>
          <cell r="Z162">
            <v>4823.24</v>
          </cell>
        </row>
        <row r="163">
          <cell r="U163">
            <v>957.1000000000001</v>
          </cell>
          <cell r="X163">
            <v>1426.5300000000002</v>
          </cell>
          <cell r="Z163">
            <v>986.92</v>
          </cell>
        </row>
        <row r="164">
          <cell r="U164">
            <v>-8659.419999999998</v>
          </cell>
          <cell r="X164">
            <v>27894.509999999995</v>
          </cell>
          <cell r="Z164">
            <v>20151.789999999997</v>
          </cell>
        </row>
        <row r="166">
          <cell r="U166">
            <v>122.64999999999999</v>
          </cell>
          <cell r="X166">
            <v>182.85000000000002</v>
          </cell>
          <cell r="Z166">
            <v>132.04</v>
          </cell>
        </row>
        <row r="167">
          <cell r="U167">
            <v>25.089999999999996</v>
          </cell>
          <cell r="X167">
            <v>37.43000000000001</v>
          </cell>
          <cell r="Z167">
            <v>26.980000000000004</v>
          </cell>
        </row>
        <row r="168">
          <cell r="U168">
            <v>-318.90000000000003</v>
          </cell>
          <cell r="X168">
            <v>847.7100000000004</v>
          </cell>
          <cell r="Z168">
            <v>626.62</v>
          </cell>
        </row>
        <row r="169">
          <cell r="X169">
            <v>326418.42000000004</v>
          </cell>
          <cell r="Z169">
            <v>248834.32</v>
          </cell>
        </row>
        <row r="170">
          <cell r="S170">
            <v>136.62</v>
          </cell>
          <cell r="Z170">
            <v>22.839999999999993</v>
          </cell>
        </row>
        <row r="171">
          <cell r="X171">
            <v>525.1899999999999</v>
          </cell>
          <cell r="Z171">
            <v>282.14</v>
          </cell>
        </row>
        <row r="172">
          <cell r="Z172">
            <v>724.1800000000001</v>
          </cell>
        </row>
        <row r="173">
          <cell r="Z173">
            <v>118.93999999999998</v>
          </cell>
        </row>
        <row r="174">
          <cell r="U174">
            <v>-4.440892098500626E-16</v>
          </cell>
          <cell r="X174">
            <v>367.61999999999983</v>
          </cell>
          <cell r="Z174">
            <v>-3956.37</v>
          </cell>
        </row>
        <row r="175">
          <cell r="Z175">
            <v>4298.48</v>
          </cell>
        </row>
        <row r="176">
          <cell r="Z176">
            <v>937.0699999999994</v>
          </cell>
        </row>
        <row r="177">
          <cell r="U177">
            <v>-1512.6799999999996</v>
          </cell>
          <cell r="X177">
            <v>26019.060000000005</v>
          </cell>
          <cell r="Z177">
            <v>15666.95</v>
          </cell>
        </row>
        <row r="178">
          <cell r="Z178">
            <v>647.5999999999999</v>
          </cell>
        </row>
        <row r="179">
          <cell r="S179">
            <v>22119.329999999998</v>
          </cell>
          <cell r="X179">
            <v>13951.08</v>
          </cell>
          <cell r="Z179">
            <v>12062.730000000005</v>
          </cell>
        </row>
        <row r="180">
          <cell r="S180">
            <v>899.8199999999999</v>
          </cell>
          <cell r="Z180">
            <v>98.30000000000001</v>
          </cell>
        </row>
        <row r="181">
          <cell r="S181">
            <v>10626.099999999999</v>
          </cell>
          <cell r="X181">
            <v>20182.889999999996</v>
          </cell>
          <cell r="Z181">
            <v>12740.589999999997</v>
          </cell>
        </row>
        <row r="182">
          <cell r="S182">
            <v>9248.99</v>
          </cell>
          <cell r="Z182">
            <v>1555.3500000000001</v>
          </cell>
        </row>
        <row r="183">
          <cell r="S183">
            <v>30479.630000000005</v>
          </cell>
          <cell r="X183">
            <v>17662.079999999998</v>
          </cell>
          <cell r="Z183">
            <v>13830.619999999992</v>
          </cell>
        </row>
        <row r="184">
          <cell r="S184">
            <v>6106.16</v>
          </cell>
          <cell r="Z184">
            <v>259.2</v>
          </cell>
        </row>
        <row r="185">
          <cell r="S185">
            <v>1264.39</v>
          </cell>
          <cell r="Z185">
            <v>144.48000000000002</v>
          </cell>
        </row>
        <row r="186">
          <cell r="S186">
            <v>324.1</v>
          </cell>
          <cell r="Z186">
            <v>37.03</v>
          </cell>
        </row>
        <row r="187">
          <cell r="U187">
            <v>-668.1300000000002</v>
          </cell>
          <cell r="X187">
            <v>10904.369999999999</v>
          </cell>
          <cell r="Z187">
            <v>6415.839999999999</v>
          </cell>
        </row>
        <row r="188">
          <cell r="Z188">
            <v>42.95999999999998</v>
          </cell>
        </row>
        <row r="189">
          <cell r="Z189">
            <v>29.649999999999995</v>
          </cell>
        </row>
        <row r="190">
          <cell r="S190">
            <v>15068.09</v>
          </cell>
          <cell r="X190">
            <v>25216.559999999998</v>
          </cell>
          <cell r="Z190">
            <v>17459.979999999992</v>
          </cell>
        </row>
        <row r="191">
          <cell r="X191">
            <v>1287.6200000000001</v>
          </cell>
          <cell r="Z191">
            <v>535.97</v>
          </cell>
        </row>
        <row r="192">
          <cell r="Z192">
            <v>61.57000000000001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J75" sqref="J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193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46"/>
      <c r="F3" s="14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22" t="s">
        <v>13</v>
      </c>
      <c r="B7" s="123"/>
      <c r="C7" s="123"/>
      <c r="D7" s="124"/>
      <c r="E7" s="124"/>
      <c r="F7" s="124"/>
      <c r="G7" s="123"/>
      <c r="H7" s="125"/>
    </row>
    <row r="8" spans="1:8" ht="33" customHeight="1" thickBot="1">
      <c r="A8" s="40" t="s">
        <v>0</v>
      </c>
      <c r="B8" s="39" t="s">
        <v>1</v>
      </c>
      <c r="C8" s="41" t="s">
        <v>2</v>
      </c>
      <c r="D8" s="148" t="s">
        <v>3</v>
      </c>
      <c r="E8" s="149"/>
      <c r="F8" s="15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3" t="s">
        <v>15</v>
      </c>
      <c r="E9" s="146"/>
      <c r="F9" s="16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3" t="s">
        <v>18</v>
      </c>
      <c r="E10" s="146"/>
      <c r="F10" s="164"/>
      <c r="G10" s="63">
        <v>30332.74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3" t="s">
        <v>20</v>
      </c>
      <c r="E11" s="146"/>
      <c r="F11" s="164"/>
      <c r="G11" s="90">
        <f>'[2]Report'!$S$157+'[2]Report'!$S$158+'[2]Report'!$S$170+'[2]Report'!$S$179+'[2]Report'!$S$180+'[2]Report'!$S$181+'[2]Report'!$S$182+'[2]Report'!$S$183+'[2]Report'!$S$184+'[2]Report'!$S$185+'[2]Report'!$S$186+'[2]Report'!$S$190</f>
        <v>143909.67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8" t="s">
        <v>23</v>
      </c>
      <c r="E12" s="169"/>
      <c r="F12" s="170"/>
      <c r="G12" s="91">
        <f>G13+G14+G20+G21+G22+G23+G31</f>
        <v>112261.16999999998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65">
        <f>'[2]Report'!$X$183</f>
        <v>17662.079999999998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92">
        <f>'[2]Report'!$X$179</f>
        <v>13951.08</v>
      </c>
      <c r="H14" s="5"/>
    </row>
    <row r="15" spans="1:8" ht="26.25" customHeight="1" thickBot="1">
      <c r="A15" s="4"/>
      <c r="B15" s="6"/>
      <c r="C15" s="3" t="s">
        <v>16</v>
      </c>
      <c r="D15" s="128" t="s">
        <v>156</v>
      </c>
      <c r="E15" s="129"/>
      <c r="F15" s="133"/>
      <c r="G15" s="93">
        <f>'[2]Report'!$Z$179+'[2]Report'!$Z$180</f>
        <v>12161.030000000004</v>
      </c>
      <c r="H15" s="5"/>
    </row>
    <row r="16" spans="1:8" ht="13.5" customHeight="1" thickBot="1">
      <c r="A16" s="4"/>
      <c r="B16" s="6"/>
      <c r="C16" s="3" t="s">
        <v>16</v>
      </c>
      <c r="D16" s="128" t="s">
        <v>157</v>
      </c>
      <c r="E16" s="129"/>
      <c r="F16" s="133"/>
      <c r="G16" s="94">
        <f>'[2]Report'!$S$179+'[2]Report'!$S$180+G14-G15</f>
        <v>24809.19999999999</v>
      </c>
      <c r="H16" s="49"/>
    </row>
    <row r="17" spans="1:8" ht="13.5" customHeight="1" thickBot="1">
      <c r="A17" s="4"/>
      <c r="B17" s="6"/>
      <c r="C17" s="3" t="s">
        <v>16</v>
      </c>
      <c r="D17" s="128" t="s">
        <v>158</v>
      </c>
      <c r="E17" s="129"/>
      <c r="F17" s="133"/>
      <c r="G17" s="65">
        <v>1671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4">
        <f>G10</f>
        <v>30332.74</v>
      </c>
      <c r="H18" s="5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73">
        <f>G18+G15-G17</f>
        <v>40822.770000000004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1" t="s">
        <v>32</v>
      </c>
      <c r="E20" s="172"/>
      <c r="F20" s="173"/>
      <c r="G20" s="65">
        <f>'[2]Report'!$X$190</f>
        <v>25216.559999999998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3" t="s">
        <v>151</v>
      </c>
      <c r="E21" s="146"/>
      <c r="F21" s="164"/>
      <c r="G21" s="64">
        <f>'[2]Report'!$X$181</f>
        <v>20182.889999999996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3" t="s">
        <v>152</v>
      </c>
      <c r="E22" s="146"/>
      <c r="F22" s="164"/>
      <c r="G22" s="64">
        <f>'[2]Report'!$X$157</f>
        <v>4661.54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5" t="s">
        <v>153</v>
      </c>
      <c r="E23" s="166"/>
      <c r="F23" s="167"/>
      <c r="G23" s="64">
        <f>'[2]Report'!$X$158</f>
        <v>30587.019999999997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3" t="s">
        <v>35</v>
      </c>
      <c r="E24" s="146"/>
      <c r="F24" s="164"/>
      <c r="G24" s="87">
        <f>G25+G26+G27+G28+G29+G30</f>
        <v>86226.00999999998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8" t="s">
        <v>38</v>
      </c>
      <c r="E25" s="169"/>
      <c r="F25" s="170"/>
      <c r="G25" s="82">
        <f>'[2]Report'!$Z$157+'[2]Report'!$Z$158+'[2]Report'!$Z$170+'[2]Report'!$Z$179+'[2]Report'!$Z$180+'[2]Report'!$Z$181+'[2]Report'!$Z$182+'[2]Report'!$Z$183+'[2]Report'!$Z$184+'[2]Report'!$Z$185+'[2]Report'!$Z$186+'[2]Report'!$Z$190</f>
        <v>86226.00999999998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8" t="s">
        <v>41</v>
      </c>
      <c r="E26" s="129"/>
      <c r="F26" s="13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8" t="s">
        <v>44</v>
      </c>
      <c r="E27" s="129"/>
      <c r="F27" s="13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8" t="s">
        <v>47</v>
      </c>
      <c r="E28" s="129"/>
      <c r="F28" s="133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8" t="s">
        <v>124</v>
      </c>
      <c r="E29" s="129"/>
      <c r="F29" s="133"/>
      <c r="G29" s="70">
        <f>'[1]Page1'!$H$7</f>
        <v>0</v>
      </c>
      <c r="H29" s="83"/>
      <c r="I29" s="79"/>
    </row>
    <row r="30" spans="1:9" ht="13.5" customHeight="1" thickBot="1">
      <c r="A30" s="4"/>
      <c r="B30" s="13"/>
      <c r="C30" s="3"/>
      <c r="D30" s="128" t="s">
        <v>166</v>
      </c>
      <c r="E30" s="129"/>
      <c r="F30" s="12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8" t="s">
        <v>174</v>
      </c>
      <c r="E31" s="129"/>
      <c r="F31" s="12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8" t="s">
        <v>175</v>
      </c>
      <c r="E32" s="129"/>
      <c r="F32" s="12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8" t="s">
        <v>177</v>
      </c>
      <c r="E33" s="129"/>
      <c r="F33" s="12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8" t="s">
        <v>176</v>
      </c>
      <c r="E34" s="129"/>
      <c r="F34" s="12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8" t="s">
        <v>51</v>
      </c>
      <c r="E35" s="129"/>
      <c r="F35" s="133"/>
      <c r="G35" s="66">
        <f>G24+G10</f>
        <v>116558.74999999999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8" t="s">
        <v>53</v>
      </c>
      <c r="E36" s="129"/>
      <c r="F36" s="13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8" t="s">
        <v>55</v>
      </c>
      <c r="E37" s="129"/>
      <c r="F37" s="133"/>
      <c r="G37" s="73">
        <f>G19</f>
        <v>40822.770000000004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8" t="s">
        <v>57</v>
      </c>
      <c r="E38" s="129"/>
      <c r="F38" s="133"/>
      <c r="G38" s="88">
        <f>G11+G12-G24</f>
        <v>169944.83000000002</v>
      </c>
      <c r="H38" s="49"/>
    </row>
    <row r="39" spans="1:8" ht="38.25" customHeight="1" thickBot="1">
      <c r="A39" s="126" t="s">
        <v>58</v>
      </c>
      <c r="B39" s="127"/>
      <c r="C39" s="127"/>
      <c r="D39" s="127"/>
      <c r="E39" s="127"/>
      <c r="F39" s="123"/>
      <c r="G39" s="127"/>
      <c r="H39" s="12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1671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4.97</v>
      </c>
      <c r="F42" s="80" t="s">
        <v>136</v>
      </c>
      <c r="G42" s="60">
        <v>3810334293</v>
      </c>
      <c r="H42" s="61">
        <f>G13</f>
        <v>17662.079999999998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25216.559999999998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20182.889999999996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4661.54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30587.019999999997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1"/>
      <c r="G47" s="133"/>
      <c r="H47" s="61">
        <f>SUM(H41:H46)</f>
        <v>99981.09</v>
      </c>
    </row>
    <row r="48" spans="1:8" ht="19.5" customHeight="1" thickBot="1">
      <c r="A48" s="126" t="s">
        <v>64</v>
      </c>
      <c r="B48" s="127"/>
      <c r="C48" s="127"/>
      <c r="D48" s="127"/>
      <c r="E48" s="127"/>
      <c r="F48" s="127"/>
      <c r="G48" s="127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0" t="s">
        <v>141</v>
      </c>
      <c r="E49" s="12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0" t="s">
        <v>69</v>
      </c>
      <c r="E50" s="12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0" t="s">
        <v>71</v>
      </c>
      <c r="E51" s="12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0" t="s">
        <v>73</v>
      </c>
      <c r="E52" s="121"/>
      <c r="F52" s="56">
        <v>0</v>
      </c>
      <c r="G52" s="51"/>
      <c r="H52" s="49"/>
    </row>
    <row r="53" spans="1:8" ht="18.75" customHeight="1" thickBot="1">
      <c r="A53" s="130" t="s">
        <v>74</v>
      </c>
      <c r="B53" s="131"/>
      <c r="C53" s="131"/>
      <c r="D53" s="131"/>
      <c r="E53" s="131"/>
      <c r="F53" s="131"/>
      <c r="G53" s="131"/>
      <c r="H53" s="13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0" t="s">
        <v>15</v>
      </c>
      <c r="E54" s="12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0" t="s">
        <v>18</v>
      </c>
      <c r="E55" s="12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0" t="s">
        <v>20</v>
      </c>
      <c r="E56" s="12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0" t="s">
        <v>53</v>
      </c>
      <c r="E57" s="12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0" t="s">
        <v>55</v>
      </c>
      <c r="E58" s="12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1" t="s">
        <v>57</v>
      </c>
      <c r="E59" s="162"/>
      <c r="F59" s="57">
        <f>D66+E66+F66+G66+H66</f>
        <v>55955.53000000006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217.23862955716172</v>
      </c>
      <c r="E63" s="76">
        <f>E64/117.48</f>
        <v>318.0175348995573</v>
      </c>
      <c r="F63" s="76">
        <f>F64/12</f>
        <v>1768.2783333333334</v>
      </c>
      <c r="G63" s="77">
        <f>G64/18.26</f>
        <v>2022.093647316539</v>
      </c>
      <c r="H63" s="78">
        <f>H64/0.88</f>
        <v>417.74999999999983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'[2]Report'!$X$169</f>
        <v>326418.42000000004</v>
      </c>
      <c r="E64" s="65">
        <f>'[2]Report'!$X$162+'[2]Report'!$X$163+'[2]Report'!$X$164+'[2]Report'!$X$166+'[2]Report'!$X$167+'[2]Report'!$X$168</f>
        <v>37360.69999999999</v>
      </c>
      <c r="F64" s="65">
        <f>'[2]Report'!$X$152+'[2]Report'!$X$155</f>
        <v>21219.34</v>
      </c>
      <c r="G64" s="72">
        <f>'[2]Report'!$X$177+'[2]Report'!$X$187</f>
        <v>36923.43000000001</v>
      </c>
      <c r="H64" s="68">
        <f>'[2]Report'!$X$174</f>
        <v>367.61999999999983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'[2]Report'!$Z$169+'[2]Report'!$Z$161+'[2]Report'!$Z$175+'[2]Report'!$Z$176</f>
        <v>289649.42</v>
      </c>
      <c r="E65" s="65">
        <f>'[2]Report'!$Z$159+'[2]Report'!$Z$160+'[2]Report'!$Z$162+'[2]Report'!$Z$163+'[2]Report'!$Z$164+'[2]Report'!$Z$166+'[2]Report'!$Z$167+'[2]Report'!$Z$168+'[2]Report'!$Z$172+'[2]Report'!$Z$173</f>
        <v>30801.729999999992</v>
      </c>
      <c r="F65" s="65">
        <f>'[2]Report'!$Z$152+'[2]Report'!$Z$155+'[2]Report'!$Z$192</f>
        <v>17193.51000000001</v>
      </c>
      <c r="G65" s="69">
        <f>'[2]Report'!$Z$153+'[2]Report'!$Z$154+'[2]Report'!$Z$177+'[2]Report'!$Z$178+'[2]Report'!$Z$187+'[2]Report'!$Z$188+'[2]Report'!$Z$189</f>
        <v>24732.949999999997</v>
      </c>
      <c r="H65" s="69">
        <f>'[2]Report'!$Z$174</f>
        <v>-3956.37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36769.00000000006</v>
      </c>
      <c r="E66" s="76">
        <f>E64-E65</f>
        <v>6558.9699999999975</v>
      </c>
      <c r="F66" s="76">
        <f>F64-F65</f>
        <v>4025.829999999991</v>
      </c>
      <c r="G66" s="78">
        <f>G64-G65</f>
        <v>12190.48000000001</v>
      </c>
      <c r="H66" s="78">
        <f>H64+H65</f>
        <v>-3588.75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D64+'[2]Report'!$U$161</f>
        <v>326418.42000000004</v>
      </c>
      <c r="E67" s="70">
        <f>E64+'[2]Report'!$U$159+'[2]Report'!$U$162+'[2]Report'!$U$163+'[2]Report'!$U$164+'[2]Report'!$U$166+'[2]Report'!$U$167+'[2]Report'!$U$168</f>
        <v>33713.48999999999</v>
      </c>
      <c r="F67" s="71">
        <f>F64+'[2]Report'!$U$152+'[2]Report'!$U$155</f>
        <v>19421.72</v>
      </c>
      <c r="G67" s="71">
        <f>G64+'[2]Report'!$U$153+'[2]Report'!$U$154+'[2]Report'!$U$177+'[2]Report'!$U$187</f>
        <v>34586.90000000001</v>
      </c>
      <c r="H67" s="71">
        <f>H64+'[2]Report'!$U$174</f>
        <v>367.61999999999983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-3647.209999999999</v>
      </c>
      <c r="F68" s="44">
        <f>F67-F64</f>
        <v>-1797.619999999999</v>
      </c>
      <c r="G68" s="44">
        <f>G67-G64</f>
        <v>-2336.529999999999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5" t="s">
        <v>145</v>
      </c>
      <c r="E69" s="156"/>
      <c r="F69" s="156"/>
      <c r="G69" s="156"/>
      <c r="H69" s="15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8" t="s">
        <v>145</v>
      </c>
      <c r="E70" s="159"/>
      <c r="F70" s="159"/>
      <c r="G70" s="159"/>
      <c r="H70" s="16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6" t="s">
        <v>101</v>
      </c>
      <c r="B72" s="127"/>
      <c r="C72" s="127"/>
      <c r="D72" s="127"/>
      <c r="E72" s="127"/>
      <c r="F72" s="127"/>
      <c r="G72" s="127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8"/>
      <c r="F73" s="129"/>
      <c r="G73" s="13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8"/>
      <c r="F74" s="129"/>
      <c r="G74" s="133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8"/>
      <c r="F75" s="129"/>
      <c r="G75" s="13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8"/>
      <c r="F76" s="159"/>
      <c r="G76" s="160"/>
      <c r="H76" s="26">
        <f>D68+E68+F68+G68+H68</f>
        <v>-7781.359999999997</v>
      </c>
    </row>
    <row r="77" spans="1:8" ht="25.5" customHeight="1" thickBot="1">
      <c r="A77" s="126" t="s">
        <v>107</v>
      </c>
      <c r="B77" s="127"/>
      <c r="C77" s="127"/>
      <c r="D77" s="127"/>
      <c r="E77" s="127"/>
      <c r="F77" s="127"/>
      <c r="G77" s="127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8"/>
      <c r="F78" s="129"/>
      <c r="G78" s="13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8"/>
      <c r="F79" s="179"/>
      <c r="G79" s="18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5" t="s">
        <v>167</v>
      </c>
      <c r="F80" s="176"/>
      <c r="G80" s="176"/>
      <c r="H80" s="177"/>
    </row>
    <row r="81" ht="12.75">
      <c r="A81" s="1"/>
    </row>
    <row r="82" ht="12.75">
      <c r="A82" s="1"/>
    </row>
    <row r="83" spans="1:8" ht="38.25" customHeight="1">
      <c r="A83" s="174" t="s">
        <v>172</v>
      </c>
      <c r="B83" s="174"/>
      <c r="C83" s="174"/>
      <c r="D83" s="174"/>
      <c r="E83" s="174"/>
      <c r="F83" s="174"/>
      <c r="G83" s="174"/>
      <c r="H83" s="17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2" t="s">
        <v>115</v>
      </c>
      <c r="D86" s="153"/>
      <c r="E86" s="154"/>
    </row>
    <row r="87" spans="1:5" ht="18.75" customHeight="1" thickBot="1">
      <c r="A87" s="29">
        <v>2</v>
      </c>
      <c r="B87" s="4" t="s">
        <v>116</v>
      </c>
      <c r="C87" s="152" t="s">
        <v>117</v>
      </c>
      <c r="D87" s="153"/>
      <c r="E87" s="154"/>
    </row>
    <row r="88" spans="1:5" ht="16.5" customHeight="1" thickBot="1">
      <c r="A88" s="29">
        <v>3</v>
      </c>
      <c r="B88" s="4" t="s">
        <v>118</v>
      </c>
      <c r="C88" s="152" t="s">
        <v>119</v>
      </c>
      <c r="D88" s="153"/>
      <c r="E88" s="154"/>
    </row>
    <row r="89" spans="1:5" ht="13.5" thickBot="1">
      <c r="A89" s="29">
        <v>4</v>
      </c>
      <c r="B89" s="4" t="s">
        <v>16</v>
      </c>
      <c r="C89" s="152" t="s">
        <v>120</v>
      </c>
      <c r="D89" s="153"/>
      <c r="E89" s="154"/>
    </row>
    <row r="90" spans="1:5" ht="24" customHeight="1" thickBot="1">
      <c r="A90" s="29">
        <v>5</v>
      </c>
      <c r="B90" s="4" t="s">
        <v>86</v>
      </c>
      <c r="C90" s="152" t="s">
        <v>121</v>
      </c>
      <c r="D90" s="153"/>
      <c r="E90" s="154"/>
    </row>
    <row r="91" spans="1:5" ht="21" customHeight="1" thickBot="1">
      <c r="A91" s="30">
        <v>6</v>
      </c>
      <c r="B91" s="31" t="s">
        <v>122</v>
      </c>
      <c r="C91" s="152" t="s">
        <v>123</v>
      </c>
      <c r="D91" s="153"/>
      <c r="E91" s="154"/>
    </row>
    <row r="93" spans="2:3" ht="15">
      <c r="B93" s="119" t="s">
        <v>194</v>
      </c>
      <c r="C93" s="119"/>
    </row>
    <row r="94" spans="2:4" ht="24.75">
      <c r="B94" s="113" t="s">
        <v>195</v>
      </c>
      <c r="C94" s="118" t="s">
        <v>196</v>
      </c>
      <c r="D94" s="114" t="s">
        <v>197</v>
      </c>
    </row>
    <row r="95" spans="2:4" ht="25.5">
      <c r="B95" s="115" t="s">
        <v>198</v>
      </c>
      <c r="C95" s="116">
        <f>'[2]Report'!$X$171</f>
        <v>525.1899999999999</v>
      </c>
      <c r="D95" s="117">
        <f>'[2]Report'!$Z$171</f>
        <v>282.14</v>
      </c>
    </row>
    <row r="96" spans="2:4" ht="25.5">
      <c r="B96" s="115" t="s">
        <v>199</v>
      </c>
      <c r="C96" s="116">
        <f>'[2]Report'!$X$191</f>
        <v>1287.6200000000001</v>
      </c>
      <c r="D96" s="117">
        <f>'[2]Report'!$Z$191</f>
        <v>535.97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2017-03-14T08:09:40Z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