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<sst xmlns="http://schemas.openxmlformats.org/spreadsheetml/2006/main" count="299" uniqueCount="194">
  <si>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</si>
  <si>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</si>
  <si>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</si>
  <si>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</si>
  <si>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</si>
  <si>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</si>
  <si>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</si>
  <si>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</si>
  <si>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</si>
  <si>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</si>
  <si>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</si>
  <si>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</si>
  <si>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</si>
  <si>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</si>
  <si>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</si>
  <si>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</si>
  <si>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</si>
  <si>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</si>
  <si>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</si>
  <si>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</si>
  <si>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</si>
  <si>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</si>
  <si>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</si>
  <si>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</si>
  <si>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</si>
  <si>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</si>
  <si>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</si>
  <si>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</si>
  <si>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</si>
  <si>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</si>
  <si>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</si>
  <si>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</si>
  <si>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</si>
  <si>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</si>
  <si>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</si>
  <si>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</si>
  <si>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</si>
  <si>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</si>
  <si>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</si>
  <si>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</si>
  <si>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</si>
  <si>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</si>
  <si>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</si>
  <si>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</si>
  <si>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</si>
  <si>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</si>
  <si>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</si>
  <si>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</si>
  <si>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</si>
  <si>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</si>
  <si>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</si>
  <si>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</si>
  <si>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</si>
  <si>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</si>
  <si>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</si>
  <si>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</si>
  <si>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</si>
  <si>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</si>
  <si>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</si>
  <si>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</si>
  <si>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</si>
  <si>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</si>
  <si>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</si>
  <si>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</si>
  <si>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</si>
  <si>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</si>
  <si>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</si>
  <si>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</si>
  <si>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</si>
  <si>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</si>
  <si>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</si>
  <si>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</si>
  <si>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</si>
  <si>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</si>
  <si>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</si>
  <si>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</si>
  <si>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</si>
  <si>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</si>
  <si>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</si>
  <si>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</si>
  <si>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</si>
  <si>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</si>
  <si>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</si>
  <si>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</si>
  <si>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</si>
  <si>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</si>
  <si>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</si>
  <si>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</si>
  <si>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</si>
  <si>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</si>
  <si>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</si>
  <si>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</si>
  <si>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</si>
  <si>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</si>
  <si>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</si>
  <si>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</si>
  <si>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</si>
  <si>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</si>
  <si>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</si>
  <si>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</si>
  <si>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</si>
  <si>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</si>
  <si>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</si>
  <si>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</si>
  <si>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</si>
  <si>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</si>
  <si>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</si>
  <si>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</si>
  <si>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</si>
  <si>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</si>
  <si>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</si>
  <si>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</si>
  <si>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</si>
  <si>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</si>
  <si>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</si>
  <si>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</si>
  <si>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</si>
  <si>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</si>
  <si>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</si>
  <si>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</si>
  <si>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</si>
  <si>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</si>
  <si>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</si>
  <si>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</si>
  <si>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</si>
  <si>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</si>
  <si>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</si>
  <si>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</si>
  <si>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</si>
  <si>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</si>
  <si>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</si>
  <si>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</si>
  <si>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</si>
  <si>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</si>
  <si>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</si>
  <si>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</si>
  <si>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</si>
  <si>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</si>
  <si>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</si>
  <si>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</si>
  <si>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</si>
  <si>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</si>
  <si>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</si>
  <si>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</si>
  <si>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</si>
  <si>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</si>
  <si>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</si>
  <si>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</si>
  <si>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</si>
  <si>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</si>
  <si>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</si>
  <si>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</si>
  <si>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</si>
  <si>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</si>
  <si>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</si>
  <si>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</si>
  <si>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</si>
  <si>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</si>
  <si>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</si>
  <si>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</si>
  <si>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</si>
  <si>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</si>
  <si>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</si>
  <si>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</si>
  <si>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</si>
  <si>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</si>
  <si>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</si>
  <si>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</si>
  <si>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</si>
  <si>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</si>
  <si>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</si>
  <si>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</si>
  <si>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</si>
  <si>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</si>
  <si>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</si>
  <si>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</si>
  <si>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</si>
  <si>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</si>
  <si>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</si>
  <si>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</si>
  <si>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</si>
  <si>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</si>
  <si>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</si>
  <si>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</si>
  <si>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</si>
  <si>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</si>
  <si>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</si>
  <si>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</si>
  <si>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</si>
  <si>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</si>
  <si>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</si>
  <si>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</si>
  <si>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</si>
  <si>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37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</si>
</sst>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H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9">
          <cell r="C9">
            <v>142.6</v>
          </cell>
          <cell r="F9">
            <v>142.6</v>
          </cell>
          <cell r="I9">
            <v>31.97</v>
          </cell>
        </row>
        <row r="11">
          <cell r="F11">
            <v>3931.9</v>
          </cell>
          <cell r="I11">
            <v>843.35</v>
          </cell>
        </row>
        <row r="13">
          <cell r="F13">
            <v>4282.8</v>
          </cell>
          <cell r="I13">
            <v>843.14</v>
          </cell>
        </row>
        <row r="15">
          <cell r="F15">
            <v>7273.1</v>
          </cell>
          <cell r="I15">
            <v>1537.83</v>
          </cell>
        </row>
        <row r="17">
          <cell r="F17">
            <v>3957.91</v>
          </cell>
          <cell r="I17">
            <v>804.65</v>
          </cell>
        </row>
        <row r="18">
          <cell r="C18">
            <v>1115.8</v>
          </cell>
          <cell r="F18">
            <v>1115.8</v>
          </cell>
          <cell r="I18">
            <v>160.36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6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193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61"/>
      <c r="E3" s="129"/>
      <c r="F3" s="16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36">
        <v>42369</v>
      </c>
      <c r="H6" s="5"/>
    </row>
    <row r="7" spans="1:8" ht="38.25" customHeight="1" thickBot="1">
      <c r="A7" s="167" t="s">
        <v>13</v>
      </c>
      <c r="B7" s="168"/>
      <c r="C7" s="168"/>
      <c r="D7" s="169"/>
      <c r="E7" s="169"/>
      <c r="F7" s="169"/>
      <c r="G7" s="168"/>
      <c r="H7" s="170"/>
    </row>
    <row r="8" spans="1:8" ht="33" customHeight="1" thickBot="1">
      <c r="A8" s="40" t="s">
        <v>0</v>
      </c>
      <c r="B8" s="39" t="s">
        <v>1</v>
      </c>
      <c r="C8" s="41" t="s">
        <v>2</v>
      </c>
      <c r="D8" s="163" t="s">
        <v>3</v>
      </c>
      <c r="E8" s="164"/>
      <c r="F8" s="16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8" t="s">
        <v>15</v>
      </c>
      <c r="E9" s="129"/>
      <c r="F9" s="13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8" t="s">
        <v>18</v>
      </c>
      <c r="E10" s="129"/>
      <c r="F10" s="130"/>
      <c r="G10" s="63">
        <v>10893.51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8" t="s">
        <v>20</v>
      </c>
      <c r="E11" s="129"/>
      <c r="F11" s="130"/>
      <c r="G11" s="90">
        <f>36412.88+4393.18+6070.94+12750.92</f>
        <v>59627.92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31" t="s">
        <v>23</v>
      </c>
      <c r="E12" s="132"/>
      <c r="F12" s="133"/>
      <c r="G12" s="91">
        <f>G13+G14+G20+G21+G22+G23+G31</f>
        <v>23289.07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9" t="s">
        <v>26</v>
      </c>
      <c r="E13" s="120"/>
      <c r="F13" s="121"/>
      <c r="G13" s="65">
        <f>1454.62+'[2]Page1'!$F$15</f>
        <v>8727.720000000001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9" t="s">
        <v>29</v>
      </c>
      <c r="E14" s="120"/>
      <c r="F14" s="121"/>
      <c r="G14" s="92">
        <f>786.38+'[2]Page1'!$F$11</f>
        <v>4718.28</v>
      </c>
      <c r="H14" s="5"/>
    </row>
    <row r="15" spans="1:8" ht="26.25" customHeight="1" thickBot="1">
      <c r="A15" s="4"/>
      <c r="B15" s="6"/>
      <c r="C15" s="3" t="s">
        <v>16</v>
      </c>
      <c r="D15" s="119" t="s">
        <v>156</v>
      </c>
      <c r="E15" s="120"/>
      <c r="F15" s="121"/>
      <c r="G15" s="93">
        <f>88.29+'[2]Page1'!$I$11</f>
        <v>931.64</v>
      </c>
      <c r="H15" s="5"/>
    </row>
    <row r="16" spans="1:8" ht="13.5" customHeight="1" thickBot="1">
      <c r="A16" s="4"/>
      <c r="B16" s="6"/>
      <c r="C16" s="3" t="s">
        <v>16</v>
      </c>
      <c r="D16" s="119" t="s">
        <v>157</v>
      </c>
      <c r="E16" s="120"/>
      <c r="F16" s="121"/>
      <c r="G16" s="94">
        <f>12750.92+G14-G15</f>
        <v>16537.56</v>
      </c>
      <c r="H16" s="49"/>
    </row>
    <row r="17" spans="1:8" ht="13.5" customHeight="1" thickBot="1">
      <c r="A17" s="4"/>
      <c r="B17" s="6"/>
      <c r="C17" s="3" t="s">
        <v>16</v>
      </c>
      <c r="D17" s="119" t="s">
        <v>158</v>
      </c>
      <c r="E17" s="120"/>
      <c r="F17" s="121"/>
      <c r="G17" s="65">
        <v>34146.88</v>
      </c>
      <c r="H17" s="5"/>
    </row>
    <row r="18" spans="1:8" ht="24.75" customHeight="1" thickBot="1">
      <c r="A18" s="4"/>
      <c r="B18" s="6"/>
      <c r="C18" s="3" t="s">
        <v>16</v>
      </c>
      <c r="D18" s="119" t="s">
        <v>18</v>
      </c>
      <c r="E18" s="120"/>
      <c r="F18" s="121"/>
      <c r="G18" s="14">
        <f>G10</f>
        <v>10893.51</v>
      </c>
      <c r="H18" s="5"/>
    </row>
    <row r="19" spans="1:8" ht="27" customHeight="1" thickBot="1">
      <c r="A19" s="4"/>
      <c r="B19" s="6"/>
      <c r="C19" s="3" t="s">
        <v>16</v>
      </c>
      <c r="D19" s="119" t="s">
        <v>55</v>
      </c>
      <c r="E19" s="120"/>
      <c r="F19" s="121"/>
      <c r="G19" s="73">
        <f>G18+G15-G17</f>
        <v>-22321.729999999996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4" t="s">
        <v>32</v>
      </c>
      <c r="E20" s="135"/>
      <c r="F20" s="136"/>
      <c r="G20" s="65">
        <f>745.8+'[2]Page1'!$F$17</f>
        <v>4703.71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8" t="s">
        <v>151</v>
      </c>
      <c r="E21" s="129"/>
      <c r="F21" s="130"/>
      <c r="G21" s="64">
        <f>856.56+'[2]Page1'!$F$13</f>
        <v>5139.360000000001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8" t="s">
        <v>152</v>
      </c>
      <c r="E22" s="129"/>
      <c r="F22" s="130"/>
      <c r="G22" s="64">
        <f>0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8" t="s">
        <v>35</v>
      </c>
      <c r="E24" s="129"/>
      <c r="F24" s="130"/>
      <c r="G24" s="87">
        <f>G25+G26+G27+G28+G29+G30</f>
        <v>4459.84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1" t="s">
        <v>38</v>
      </c>
      <c r="E25" s="132"/>
      <c r="F25" s="133"/>
      <c r="G25" s="82">
        <f>162.64+83.75+96.19+88.29+'[2]Page1'!$I$11+'[2]Page1'!$I$13+'[2]Page1'!$I$15+'[2]Page1'!$I$17</f>
        <v>4459.84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9" t="s">
        <v>41</v>
      </c>
      <c r="E26" s="120"/>
      <c r="F26" s="12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9" t="s">
        <v>44</v>
      </c>
      <c r="E27" s="120"/>
      <c r="F27" s="121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9" t="s">
        <v>47</v>
      </c>
      <c r="E28" s="120"/>
      <c r="F28" s="121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9" t="s">
        <v>124</v>
      </c>
      <c r="E29" s="120"/>
      <c r="F29" s="121"/>
      <c r="G29" s="70">
        <f>'[1]Page1'!$H$7</f>
        <v>0</v>
      </c>
      <c r="H29" s="83"/>
      <c r="I29" s="79"/>
    </row>
    <row r="30" spans="1:9" ht="13.5" customHeight="1" thickBot="1">
      <c r="A30" s="4"/>
      <c r="B30" s="13"/>
      <c r="C30" s="3"/>
      <c r="D30" s="119" t="s">
        <v>166</v>
      </c>
      <c r="E30" s="120"/>
      <c r="F30" s="120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19" t="s">
        <v>174</v>
      </c>
      <c r="E31" s="120"/>
      <c r="F31" s="120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9" t="s">
        <v>175</v>
      </c>
      <c r="E32" s="120"/>
      <c r="F32" s="120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19" t="s">
        <v>177</v>
      </c>
      <c r="E33" s="120"/>
      <c r="F33" s="120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9" t="s">
        <v>176</v>
      </c>
      <c r="E34" s="120"/>
      <c r="F34" s="120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9" t="s">
        <v>51</v>
      </c>
      <c r="E35" s="120"/>
      <c r="F35" s="121"/>
      <c r="G35" s="66">
        <f>G24+G10</f>
        <v>15353.35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9" t="s">
        <v>53</v>
      </c>
      <c r="E36" s="120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9" t="s">
        <v>55</v>
      </c>
      <c r="E37" s="120"/>
      <c r="F37" s="121"/>
      <c r="G37" s="73">
        <f>G19</f>
        <v>-22321.729999999996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9" t="s">
        <v>57</v>
      </c>
      <c r="E38" s="120"/>
      <c r="F38" s="121"/>
      <c r="G38" s="88">
        <f>G11+G12-G24</f>
        <v>78457.15</v>
      </c>
      <c r="H38" s="49"/>
    </row>
    <row r="39" spans="1:8" ht="38.25" customHeight="1" thickBot="1">
      <c r="A39" s="148" t="s">
        <v>58</v>
      </c>
      <c r="B39" s="149"/>
      <c r="C39" s="149"/>
      <c r="D39" s="149"/>
      <c r="E39" s="149"/>
      <c r="F39" s="168"/>
      <c r="G39" s="149"/>
      <c r="H39" s="17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34146.88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3.94</v>
      </c>
      <c r="F42" s="80" t="s">
        <v>136</v>
      </c>
      <c r="G42" s="60">
        <v>3810334293</v>
      </c>
      <c r="H42" s="61">
        <f>G13</f>
        <v>8727.720000000001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4703.71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5139.360000000001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6"/>
      <c r="G47" s="121"/>
      <c r="H47" s="61">
        <f>SUM(H41:H46)</f>
        <v>52717.67</v>
      </c>
    </row>
    <row r="48" spans="1:8" ht="19.5" customHeight="1" thickBot="1">
      <c r="A48" s="148" t="s">
        <v>64</v>
      </c>
      <c r="B48" s="149"/>
      <c r="C48" s="149"/>
      <c r="D48" s="149"/>
      <c r="E48" s="149"/>
      <c r="F48" s="149"/>
      <c r="G48" s="149"/>
      <c r="H48" s="15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3" t="s">
        <v>141</v>
      </c>
      <c r="E49" s="11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3" t="s">
        <v>69</v>
      </c>
      <c r="E50" s="11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3" t="s">
        <v>71</v>
      </c>
      <c r="E51" s="11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3" t="s">
        <v>73</v>
      </c>
      <c r="E52" s="114"/>
      <c r="F52" s="56">
        <v>0</v>
      </c>
      <c r="G52" s="51"/>
      <c r="H52" s="49"/>
    </row>
    <row r="53" spans="1:8" ht="18.75" customHeight="1" thickBot="1">
      <c r="A53" s="171" t="s">
        <v>74</v>
      </c>
      <c r="B53" s="172"/>
      <c r="C53" s="172"/>
      <c r="D53" s="172"/>
      <c r="E53" s="172"/>
      <c r="F53" s="172"/>
      <c r="G53" s="172"/>
      <c r="H53" s="17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3" t="s">
        <v>15</v>
      </c>
      <c r="E54" s="11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3" t="s">
        <v>18</v>
      </c>
      <c r="E55" s="11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3" t="s">
        <v>20</v>
      </c>
      <c r="E56" s="11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3" t="s">
        <v>53</v>
      </c>
      <c r="E57" s="11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3" t="s">
        <v>55</v>
      </c>
      <c r="E58" s="11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0" t="s">
        <v>57</v>
      </c>
      <c r="E59" s="141"/>
      <c r="F59" s="57">
        <f>D66+E66+F66+G66+H66</f>
        <v>1327.34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114.08333333333333</v>
      </c>
      <c r="G63" s="77">
        <f>G64/18.26</f>
        <v>0</v>
      </c>
      <c r="H63" s="78">
        <f>H64/0.88</f>
        <v>192.95454545454544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v>0</v>
      </c>
      <c r="F64" s="65">
        <f>253.2+'[2]Page1'!$F$18</f>
        <v>1369</v>
      </c>
      <c r="G64" s="72">
        <f>0</f>
        <v>0</v>
      </c>
      <c r="H64" s="68">
        <f>27.2+'[2]Page1'!$F$9</f>
        <v>169.79999999999998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19.13+'[2]Page1'!$I$18</f>
        <v>179.49</v>
      </c>
      <c r="G65" s="69">
        <v>0</v>
      </c>
      <c r="H65" s="69">
        <f>'[2]Page1'!$I$9</f>
        <v>31.97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1189.51</v>
      </c>
      <c r="G66" s="78">
        <f>G64-G65</f>
        <v>0</v>
      </c>
      <c r="H66" s="78">
        <f>H64-H65</f>
        <v>137.82999999999998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1">
        <f>253.2+'[2]Page1'!$C$18</f>
        <v>1369</v>
      </c>
      <c r="G67" s="71">
        <v>0</v>
      </c>
      <c r="H67" s="71">
        <f>'[2]Page1'!$C$9</f>
        <v>142.6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-27.19999999999999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5" t="s">
        <v>145</v>
      </c>
      <c r="E69" s="146"/>
      <c r="F69" s="146"/>
      <c r="G69" s="146"/>
      <c r="H69" s="14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2" t="s">
        <v>145</v>
      </c>
      <c r="E70" s="123"/>
      <c r="F70" s="123"/>
      <c r="G70" s="123"/>
      <c r="H70" s="12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8" t="s">
        <v>101</v>
      </c>
      <c r="B72" s="149"/>
      <c r="C72" s="149"/>
      <c r="D72" s="149"/>
      <c r="E72" s="149"/>
      <c r="F72" s="149"/>
      <c r="G72" s="149"/>
      <c r="H72" s="15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9"/>
      <c r="F73" s="120"/>
      <c r="G73" s="121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9"/>
      <c r="F74" s="120"/>
      <c r="G74" s="121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9"/>
      <c r="F75" s="120"/>
      <c r="G75" s="121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2"/>
      <c r="F76" s="123"/>
      <c r="G76" s="124"/>
      <c r="H76" s="26">
        <f>D68+E68+F68+G68+H68</f>
        <v>-27.19999999999999</v>
      </c>
    </row>
    <row r="77" spans="1:8" ht="25.5" customHeight="1" thickBot="1">
      <c r="A77" s="148" t="s">
        <v>107</v>
      </c>
      <c r="B77" s="149"/>
      <c r="C77" s="149"/>
      <c r="D77" s="149"/>
      <c r="E77" s="149"/>
      <c r="F77" s="149"/>
      <c r="G77" s="149"/>
      <c r="H77" s="15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9"/>
      <c r="F78" s="120"/>
      <c r="G78" s="121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25"/>
      <c r="F79" s="126"/>
      <c r="G79" s="12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6" t="s">
        <v>167</v>
      </c>
      <c r="F80" s="117"/>
      <c r="G80" s="117"/>
      <c r="H80" s="118"/>
    </row>
    <row r="81" ht="12.75">
      <c r="A81" s="1"/>
    </row>
    <row r="82" ht="12.75">
      <c r="A82" s="1"/>
    </row>
    <row r="83" spans="1:8" ht="38.25" customHeight="1">
      <c r="A83" s="115" t="s">
        <v>172</v>
      </c>
      <c r="B83" s="115"/>
      <c r="C83" s="115"/>
      <c r="D83" s="115"/>
      <c r="E83" s="115"/>
      <c r="F83" s="115"/>
      <c r="G83" s="115"/>
      <c r="H83" s="11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7" t="s">
        <v>115</v>
      </c>
      <c r="D86" s="138"/>
      <c r="E86" s="139"/>
    </row>
    <row r="87" spans="1:5" ht="18.75" customHeight="1" thickBot="1">
      <c r="A87" s="29">
        <v>2</v>
      </c>
      <c r="B87" s="4" t="s">
        <v>116</v>
      </c>
      <c r="C87" s="137" t="s">
        <v>117</v>
      </c>
      <c r="D87" s="138"/>
      <c r="E87" s="139"/>
    </row>
    <row r="88" spans="1:5" ht="16.5" customHeight="1" thickBot="1">
      <c r="A88" s="29">
        <v>3</v>
      </c>
      <c r="B88" s="4" t="s">
        <v>118</v>
      </c>
      <c r="C88" s="137" t="s">
        <v>119</v>
      </c>
      <c r="D88" s="138"/>
      <c r="E88" s="139"/>
    </row>
    <row r="89" spans="1:5" ht="13.5" thickBot="1">
      <c r="A89" s="29">
        <v>4</v>
      </c>
      <c r="B89" s="4" t="s">
        <v>16</v>
      </c>
      <c r="C89" s="137" t="s">
        <v>120</v>
      </c>
      <c r="D89" s="138"/>
      <c r="E89" s="139"/>
    </row>
    <row r="90" spans="1:5" ht="24" customHeight="1" thickBot="1">
      <c r="A90" s="29">
        <v>5</v>
      </c>
      <c r="B90" s="4" t="s">
        <v>86</v>
      </c>
      <c r="C90" s="137" t="s">
        <v>121</v>
      </c>
      <c r="D90" s="138"/>
      <c r="E90" s="139"/>
    </row>
    <row r="91" spans="1:5" ht="21" customHeight="1" thickBot="1">
      <c r="A91" s="30">
        <v>6</v>
      </c>
      <c r="B91" s="31" t="s">
        <v>122</v>
      </c>
      <c r="C91" s="137" t="s">
        <v>123</v>
      </c>
      <c r="D91" s="138"/>
      <c r="E91" s="139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2016-03-31T09:09:47Z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