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<sst xmlns="http://schemas.openxmlformats.org/spreadsheetml/2006/main" count="284" uniqueCount="179">
  <si>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</si>
  <si>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</si>
  <si>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</si>
  <si>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</si>
  <si>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</si>
  <si>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</si>
  <si>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</si>
  <si>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</si>
  <si>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</si>
  <si>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</si>
  <si>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</si>
  <si>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</si>
  <si>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</si>
  <si>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</si>
  <si>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</si>
  <si>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</si>
  <si>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</si>
  <si>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</si>
  <si>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</si>
  <si>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</si>
  <si>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</si>
  <si>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</si>
  <si>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</si>
  <si>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</si>
  <si>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</si>
  <si>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</si>
  <si>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</si>
  <si>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</si>
  <si>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</si>
  <si>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</si>
  <si>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</si>
  <si>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</si>
  <si>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</si>
  <si>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</si>
  <si>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</si>
  <si>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</si>
  <si>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</si>
  <si>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</si>
  <si>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</si>
  <si>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</si>
  <si>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</si>
  <si>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</si>
  <si>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</si>
  <si>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</si>
  <si>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</si>
  <si>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</si>
  <si>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</si>
  <si>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</si>
  <si>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</si>
  <si>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</si>
  <si>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</si>
  <si>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</si>
  <si>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</si>
  <si>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</si>
  <si>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</si>
  <si>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</si>
  <si>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</si>
  <si>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</si>
  <si>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</si>
  <si>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</si>
  <si>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</si>
  <si>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</si>
  <si>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</si>
  <si>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</si>
  <si>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</si>
  <si>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</si>
  <si>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</si>
  <si>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</si>
  <si>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</si>
  <si>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</si>
  <si>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</si>
  <si>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</si>
  <si>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</si>
  <si>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</si>
  <si>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</si>
  <si>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</si>
  <si>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</si>
  <si>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</si>
  <si>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</si>
  <si>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</si>
  <si>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</si>
  <si>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</si>
  <si>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</si>
  <si>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</si>
  <si>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</si>
  <si>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</si>
  <si>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</si>
  <si>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</si>
  <si>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</si>
  <si>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</si>
  <si>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</si>
  <si>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</si>
  <si>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</si>
  <si>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</si>
  <si>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</si>
  <si>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</si>
  <si>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</si>
  <si>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</si>
  <si>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</si>
  <si>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</si>
  <si>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</si>
  <si>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</si>
  <si>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</si>
  <si>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</si>
  <si>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</si>
  <si>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</si>
  <si>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</si>
  <si>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</si>
  <si>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</si>
  <si>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</si>
  <si>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</si>
  <si>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</si>
  <si>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</si>
  <si>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</si>
  <si>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</si>
  <si>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</si>
  <si>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</si>
  <si>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</si>
  <si>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</si>
  <si>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</si>
  <si>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</si>
  <si>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</si>
  <si>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</si>
  <si>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</si>
  <si>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</si>
  <si>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</si>
  <si>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</si>
  <si>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</si>
  <si>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</si>
  <si>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</si>
  <si>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</si>
  <si>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</si>
  <si>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</si>
  <si>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</si>
  <si>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</si>
  <si>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</si>
  <si>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</si>
  <si>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</si>
  <si>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</si>
  <si>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</si>
  <si>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</si>
  <si>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</si>
  <si>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</si>
  <si>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</si>
  <si>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</si>
  <si>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</si>
  <si>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</si>
  <si>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</si>
  <si>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</si>
  <si>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</si>
  <si>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</si>
  <si>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</si>
  <si>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</si>
  <si>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</si>
  <si>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</si>
  <si>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</si>
  <si>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</si>
  <si>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</si>
  <si>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</si>
  <si>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</si>
  <si>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</si>
  <si>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</si>
  <si>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</si>
  <si>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</si>
  <si>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</si>
  <si>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</si>
  <si>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</si>
  <si>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</si>
  <si>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</si>
  <si>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</si>
  <si>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</si>
  <si>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</si>
  <si>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</si>
  <si>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</si>
  <si>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</si>
  <si>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</si>
  <si>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</si>
  <si>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</si>
  <si>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ПУШКИНА, д. 1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</si>
</sst>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5;&#1091;&#1096;&#1082;&#1080;&#1085;&#1072;\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6">
          <cell r="E96">
            <v>4141.5</v>
          </cell>
          <cell r="F96">
            <v>1129.5</v>
          </cell>
        </row>
        <row r="98">
          <cell r="E98">
            <v>369.83</v>
          </cell>
          <cell r="F98">
            <v>95.53</v>
          </cell>
          <cell r="G98">
            <v>274.3</v>
          </cell>
        </row>
        <row r="99">
          <cell r="E99">
            <v>48.71</v>
          </cell>
          <cell r="F99">
            <v>13.03</v>
          </cell>
          <cell r="G99">
            <v>35.68</v>
          </cell>
        </row>
        <row r="102">
          <cell r="E102">
            <v>1757.25</v>
          </cell>
          <cell r="F102">
            <v>479.25</v>
          </cell>
          <cell r="G102">
            <v>1278</v>
          </cell>
        </row>
        <row r="103">
          <cell r="E103">
            <v>1864.5</v>
          </cell>
          <cell r="F103">
            <v>508.5</v>
          </cell>
          <cell r="G103">
            <v>591.43</v>
          </cell>
        </row>
        <row r="105">
          <cell r="E105">
            <v>1815.75</v>
          </cell>
          <cell r="F105">
            <v>454.5</v>
          </cell>
          <cell r="G105">
            <v>1361.25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2996.7</v>
          </cell>
          <cell r="G7">
            <v>404.26</v>
          </cell>
          <cell r="H7">
            <v>413.07</v>
          </cell>
          <cell r="I7">
            <v>863.1</v>
          </cell>
        </row>
        <row r="9">
          <cell r="C9">
            <v>22757.36</v>
          </cell>
          <cell r="F9">
            <v>22325.77</v>
          </cell>
          <cell r="G9">
            <v>2649.79</v>
          </cell>
          <cell r="H9">
            <v>1737.21</v>
          </cell>
          <cell r="I9">
            <v>7012.46</v>
          </cell>
        </row>
        <row r="13">
          <cell r="C13">
            <v>1007.32</v>
          </cell>
          <cell r="F13">
            <v>988.21</v>
          </cell>
          <cell r="G13">
            <v>166.94</v>
          </cell>
          <cell r="H13">
            <v>145.32</v>
          </cell>
          <cell r="I13">
            <v>276.51</v>
          </cell>
        </row>
        <row r="14">
          <cell r="C14">
            <v>152.98</v>
          </cell>
          <cell r="F14">
            <v>152.98</v>
          </cell>
          <cell r="G14">
            <v>23.74</v>
          </cell>
          <cell r="H14">
            <v>26.24</v>
          </cell>
          <cell r="I14">
            <v>34.82</v>
          </cell>
        </row>
        <row r="15">
          <cell r="C15">
            <v>299.75</v>
          </cell>
          <cell r="F15">
            <v>299.75</v>
          </cell>
          <cell r="G15">
            <v>41.6</v>
          </cell>
          <cell r="H15">
            <v>43.9</v>
          </cell>
          <cell r="I15">
            <v>89.87</v>
          </cell>
        </row>
        <row r="16">
          <cell r="C16">
            <v>194150.07</v>
          </cell>
          <cell r="F16">
            <v>194150.07</v>
          </cell>
          <cell r="G16">
            <v>25223.77</v>
          </cell>
          <cell r="H16">
            <v>21276.04</v>
          </cell>
          <cell r="I16">
            <v>56775.15</v>
          </cell>
        </row>
        <row r="19">
          <cell r="C19">
            <v>8368.82</v>
          </cell>
          <cell r="F19">
            <v>8707.54</v>
          </cell>
          <cell r="G19">
            <v>1042.53</v>
          </cell>
          <cell r="H19">
            <v>904.83</v>
          </cell>
          <cell r="I19">
            <v>2348.69</v>
          </cell>
        </row>
        <row r="21">
          <cell r="F21">
            <v>9250.7</v>
          </cell>
          <cell r="G21">
            <v>1156.87</v>
          </cell>
          <cell r="H21">
            <v>1136.73</v>
          </cell>
          <cell r="I21">
            <v>2806.17</v>
          </cell>
        </row>
        <row r="23">
          <cell r="F23">
            <v>10075.7</v>
          </cell>
          <cell r="G23">
            <v>1256.12</v>
          </cell>
          <cell r="H23">
            <v>1249.99</v>
          </cell>
          <cell r="I23">
            <v>2667.11</v>
          </cell>
        </row>
        <row r="25">
          <cell r="F25">
            <v>9815.2</v>
          </cell>
          <cell r="G25">
            <v>1228.29</v>
          </cell>
          <cell r="H25">
            <v>1203.7</v>
          </cell>
          <cell r="I25">
            <v>2979.06</v>
          </cell>
        </row>
        <row r="27">
          <cell r="F27">
            <v>18805.3</v>
          </cell>
          <cell r="G27">
            <v>2536.61</v>
          </cell>
          <cell r="H27">
            <v>2591.92</v>
          </cell>
          <cell r="I27">
            <v>5479.05</v>
          </cell>
        </row>
        <row r="32">
          <cell r="C32">
            <v>2917.05</v>
          </cell>
          <cell r="F32">
            <v>3031.85</v>
          </cell>
          <cell r="G32">
            <v>353.45</v>
          </cell>
          <cell r="H32">
            <v>306.93</v>
          </cell>
          <cell r="I32">
            <v>754.69</v>
          </cell>
        </row>
        <row r="35">
          <cell r="F35">
            <v>9311.34</v>
          </cell>
          <cell r="G35">
            <v>1097.28</v>
          </cell>
          <cell r="H35">
            <v>1077.43</v>
          </cell>
          <cell r="I35">
            <v>2621.83</v>
          </cell>
        </row>
        <row r="36">
          <cell r="C36">
            <v>5165.84</v>
          </cell>
          <cell r="F36">
            <v>5165.84</v>
          </cell>
          <cell r="G36">
            <v>599.23</v>
          </cell>
          <cell r="H36">
            <v>610.35</v>
          </cell>
          <cell r="I36">
            <v>1348.17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6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178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4"/>
      <c r="E3" s="112"/>
      <c r="F3" s="14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42369</v>
      </c>
      <c r="H6" s="5"/>
    </row>
    <row r="7" spans="1:8" ht="38.25" customHeight="1" thickBot="1">
      <c r="A7" s="150" t="s">
        <v>13</v>
      </c>
      <c r="B7" s="151"/>
      <c r="C7" s="151"/>
      <c r="D7" s="152"/>
      <c r="E7" s="152"/>
      <c r="F7" s="152"/>
      <c r="G7" s="151"/>
      <c r="H7" s="153"/>
    </row>
    <row r="8" spans="1:8" ht="33" customHeight="1" thickBot="1">
      <c r="A8" s="40" t="s">
        <v>0</v>
      </c>
      <c r="B8" s="39" t="s">
        <v>1</v>
      </c>
      <c r="C8" s="41" t="s">
        <v>2</v>
      </c>
      <c r="D8" s="146" t="s">
        <v>3</v>
      </c>
      <c r="E8" s="147"/>
      <c r="F8" s="14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1" t="s">
        <v>15</v>
      </c>
      <c r="E9" s="112"/>
      <c r="F9" s="11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1" t="s">
        <v>18</v>
      </c>
      <c r="E10" s="112"/>
      <c r="F10" s="113"/>
      <c r="G10" s="63">
        <v>13920.61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1" t="s">
        <v>20</v>
      </c>
      <c r="E11" s="112"/>
      <c r="F11" s="113"/>
      <c r="G11" s="90">
        <f>8530.33+13642.02+5284.84+7008.59+2003.8+6955.25</f>
        <v>43424.83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4" t="s">
        <v>23</v>
      </c>
      <c r="E12" s="115"/>
      <c r="F12" s="116"/>
      <c r="G12" s="91">
        <f>G13+G14+G20+G21+G22+G23+G31</f>
        <v>83953.01000000001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2" t="s">
        <v>26</v>
      </c>
      <c r="E13" s="103"/>
      <c r="F13" s="104"/>
      <c r="G13" s="65">
        <f>1963.04+'[2]Page1'!$F$25</f>
        <v>11778.240000000002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2" t="s">
        <v>29</v>
      </c>
      <c r="E14" s="103"/>
      <c r="F14" s="104"/>
      <c r="G14" s="92">
        <f>1850.14+'[2]Page1'!$F$21+'[1]TDSheet'!$E$102</f>
        <v>12858.09</v>
      </c>
      <c r="H14" s="5"/>
    </row>
    <row r="15" spans="1:8" ht="26.25" customHeight="1" thickBot="1">
      <c r="A15" s="4"/>
      <c r="B15" s="6"/>
      <c r="C15" s="3" t="s">
        <v>16</v>
      </c>
      <c r="D15" s="102" t="s">
        <v>156</v>
      </c>
      <c r="E15" s="103"/>
      <c r="F15" s="104"/>
      <c r="G15" s="93">
        <f>284.38+918.38+'[2]Page1'!$G$21+'[2]Page1'!$H$21+'[2]Page1'!$I$21+'[1]TDSheet'!$F$102</f>
        <v>6781.780000000001</v>
      </c>
      <c r="H15" s="5"/>
    </row>
    <row r="16" spans="1:8" ht="13.5" customHeight="1" thickBot="1">
      <c r="A16" s="4"/>
      <c r="B16" s="6"/>
      <c r="C16" s="3" t="s">
        <v>16</v>
      </c>
      <c r="D16" s="102" t="s">
        <v>157</v>
      </c>
      <c r="E16" s="103"/>
      <c r="F16" s="104"/>
      <c r="G16" s="94">
        <f>6955.25+G14-G15</f>
        <v>13031.56</v>
      </c>
      <c r="H16" s="49"/>
    </row>
    <row r="17" spans="1:8" ht="13.5" customHeight="1" thickBot="1">
      <c r="A17" s="4"/>
      <c r="B17" s="6"/>
      <c r="C17" s="3" t="s">
        <v>16</v>
      </c>
      <c r="D17" s="102" t="s">
        <v>158</v>
      </c>
      <c r="E17" s="103"/>
      <c r="F17" s="104"/>
      <c r="G17" s="65">
        <v>279.41</v>
      </c>
      <c r="H17" s="5"/>
    </row>
    <row r="18" spans="1:8" ht="24.75" customHeight="1" thickBot="1">
      <c r="A18" s="4"/>
      <c r="B18" s="6"/>
      <c r="C18" s="3" t="s">
        <v>16</v>
      </c>
      <c r="D18" s="102" t="s">
        <v>18</v>
      </c>
      <c r="E18" s="103"/>
      <c r="F18" s="104"/>
      <c r="G18" s="14">
        <f>G10</f>
        <v>13920.61</v>
      </c>
      <c r="H18" s="5"/>
    </row>
    <row r="19" spans="1:8" ht="27" customHeight="1" thickBot="1">
      <c r="A19" s="4"/>
      <c r="B19" s="6"/>
      <c r="C19" s="3" t="s">
        <v>16</v>
      </c>
      <c r="D19" s="102" t="s">
        <v>55</v>
      </c>
      <c r="E19" s="103"/>
      <c r="F19" s="104"/>
      <c r="G19" s="73">
        <f>G18+G15-G17</f>
        <v>20422.98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7" t="s">
        <v>32</v>
      </c>
      <c r="E20" s="118"/>
      <c r="F20" s="119"/>
      <c r="G20" s="65">
        <f>1754.56+'[2]Page1'!$F$35</f>
        <v>11065.9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1" t="s">
        <v>151</v>
      </c>
      <c r="E21" s="112"/>
      <c r="F21" s="113"/>
      <c r="G21" s="64">
        <f>2015.14+'[2]Page1'!$F$23</f>
        <v>12090.84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1" t="s">
        <v>152</v>
      </c>
      <c r="E22" s="112"/>
      <c r="F22" s="113"/>
      <c r="G22" s="64">
        <f>599.34+'[2]Page1'!$F$7</f>
        <v>3596.04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5" t="s">
        <v>153</v>
      </c>
      <c r="E23" s="126"/>
      <c r="F23" s="127"/>
      <c r="G23" s="64">
        <f>3761.06+'[2]Page1'!$F$27</f>
        <v>22566.36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1" t="s">
        <v>35</v>
      </c>
      <c r="E24" s="112"/>
      <c r="F24" s="113"/>
      <c r="G24" s="87">
        <f>G25+G26+G27+G28+G29+G30</f>
        <v>35884.06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4" t="s">
        <v>38</v>
      </c>
      <c r="E25" s="115"/>
      <c r="F25" s="116"/>
      <c r="G25" s="82">
        <f>976.25+1864.24+862.49+998.45+296.7+918.38+'[2]Page1'!$I$7+'[2]Page1'!$I$21+'[2]Page1'!$I$23+'[2]Page1'!$I$25+'[2]Page1'!$I$27+'[2]Page1'!$I$35</f>
        <v>23332.83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2" t="s">
        <v>41</v>
      </c>
      <c r="E26" s="103"/>
      <c r="F26" s="10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2" t="s">
        <v>44</v>
      </c>
      <c r="E27" s="103"/>
      <c r="F27" s="104"/>
      <c r="G27" s="82">
        <f>301.78+578.13+269.7+309.76+92.13+284.38+'[2]Page1'!$G$7+'[2]Page1'!$G$21+'[2]Page1'!$G$23+'[2]Page1'!$G$25+'[2]Page1'!$G$27+'[2]Page1'!$G$35</f>
        <v>9515.310000000001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2" t="s">
        <v>47</v>
      </c>
      <c r="E28" s="103"/>
      <c r="F28" s="10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2" t="s">
        <v>124</v>
      </c>
      <c r="E29" s="103"/>
      <c r="F29" s="104"/>
      <c r="G29" s="70">
        <f>'[2]Page1'!$H$7+'[2]Page1'!$H$21+'[2]Page1'!$H$23+'[2]Page1'!$H$25+'[2]Page1'!$H$27+'[2]Page1'!$H$35</f>
        <v>7672.84</v>
      </c>
      <c r="H29" s="83"/>
      <c r="I29" s="79"/>
    </row>
    <row r="30" spans="1:9" ht="13.5" customHeight="1" thickBot="1">
      <c r="A30" s="4"/>
      <c r="B30" s="13"/>
      <c r="C30" s="3"/>
      <c r="D30" s="102" t="s">
        <v>166</v>
      </c>
      <c r="E30" s="103"/>
      <c r="F30" s="103"/>
      <c r="G30" s="89">
        <f>G32-G33-(G31-G32)</f>
        <v>-4636.920000000002</v>
      </c>
      <c r="H30" s="84"/>
      <c r="I30" s="79"/>
    </row>
    <row r="31" spans="1:9" ht="13.5" customHeight="1" thickBot="1">
      <c r="A31" s="4"/>
      <c r="B31" s="13"/>
      <c r="C31" s="3"/>
      <c r="D31" s="102" t="s">
        <v>174</v>
      </c>
      <c r="E31" s="103"/>
      <c r="F31" s="103"/>
      <c r="G31" s="85">
        <f>'[1]TDSheet'!$E$96+'[1]TDSheet'!$E$98+'[1]TDSheet'!$E$99+'[1]TDSheet'!$E$102+'[1]TDSheet'!$E$103+'[1]TDSheet'!$E$105</f>
        <v>9997.54</v>
      </c>
      <c r="H31" s="84"/>
      <c r="I31" s="79"/>
    </row>
    <row r="32" spans="1:10" ht="13.5" customHeight="1" thickBot="1">
      <c r="A32" s="4"/>
      <c r="B32" s="13"/>
      <c r="C32" s="3"/>
      <c r="D32" s="102" t="s">
        <v>175</v>
      </c>
      <c r="E32" s="103"/>
      <c r="F32" s="103"/>
      <c r="G32" s="85">
        <f>'[1]TDSheet'!$F$96+'[1]TDSheet'!$F$98+'[1]TDSheet'!$F$99+'[1]TDSheet'!$F$102+'[1]TDSheet'!$F$103+'[1]TDSheet'!$F$105</f>
        <v>2680.31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2" t="s">
        <v>177</v>
      </c>
      <c r="E33" s="103"/>
      <c r="F33" s="103"/>
      <c r="G33" s="86">
        <f>0</f>
        <v>0</v>
      </c>
      <c r="H33" s="84"/>
      <c r="I33" s="79"/>
    </row>
    <row r="34" spans="1:9" ht="13.5" customHeight="1" thickBot="1">
      <c r="A34" s="4"/>
      <c r="B34" s="13"/>
      <c r="C34" s="3"/>
      <c r="D34" s="102" t="s">
        <v>176</v>
      </c>
      <c r="E34" s="103"/>
      <c r="F34" s="103"/>
      <c r="G34" s="86">
        <f>'[1]TDSheet'!$G$98+'[1]TDSheet'!$G$99+'[1]TDSheet'!$G$102+'[1]TDSheet'!$G$103+'[1]TDSheet'!$G$105</f>
        <v>3540.66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2" t="s">
        <v>51</v>
      </c>
      <c r="E35" s="103"/>
      <c r="F35" s="104"/>
      <c r="G35" s="66">
        <f>G24+G10</f>
        <v>49804.67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2" t="s">
        <v>53</v>
      </c>
      <c r="E36" s="103"/>
      <c r="F36" s="10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2" t="s">
        <v>55</v>
      </c>
      <c r="E37" s="103"/>
      <c r="F37" s="104"/>
      <c r="G37" s="73">
        <f>G19</f>
        <v>20422.98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2" t="s">
        <v>57</v>
      </c>
      <c r="E38" s="103"/>
      <c r="F38" s="104"/>
      <c r="G38" s="88">
        <f>G11+G12-G24</f>
        <v>91493.78000000001</v>
      </c>
      <c r="H38" s="49"/>
    </row>
    <row r="39" spans="1:8" ht="38.25" customHeight="1" thickBot="1">
      <c r="A39" s="131" t="s">
        <v>58</v>
      </c>
      <c r="B39" s="132"/>
      <c r="C39" s="132"/>
      <c r="D39" s="132"/>
      <c r="E39" s="132"/>
      <c r="F39" s="151"/>
      <c r="G39" s="132"/>
      <c r="H39" s="15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279.41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2.26</v>
      </c>
      <c r="F42" s="80" t="s">
        <v>136</v>
      </c>
      <c r="G42" s="60">
        <v>3810334293</v>
      </c>
      <c r="H42" s="61">
        <f>G13</f>
        <v>11778.240000000002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11065.9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12090.84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3596.04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22566.36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9"/>
      <c r="G47" s="104"/>
      <c r="H47" s="61">
        <f>SUM(H41:H46)</f>
        <v>61376.79</v>
      </c>
    </row>
    <row r="48" spans="1:8" ht="19.5" customHeight="1" thickBot="1">
      <c r="A48" s="131" t="s">
        <v>64</v>
      </c>
      <c r="B48" s="132"/>
      <c r="C48" s="132"/>
      <c r="D48" s="132"/>
      <c r="E48" s="132"/>
      <c r="F48" s="132"/>
      <c r="G48" s="132"/>
      <c r="H48" s="133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54" t="s">
        <v>74</v>
      </c>
      <c r="B53" s="155"/>
      <c r="C53" s="155"/>
      <c r="D53" s="155"/>
      <c r="E53" s="155"/>
      <c r="F53" s="155"/>
      <c r="G53" s="155"/>
      <c r="H53" s="15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3" t="s">
        <v>57</v>
      </c>
      <c r="E59" s="124"/>
      <c r="F59" s="57">
        <f>D66+E66+F66+G66+H66</f>
        <v>127719.20000000001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154.78484340268074</v>
      </c>
      <c r="E63" s="76">
        <f>E64/117.48</f>
        <v>257.9121552604699</v>
      </c>
      <c r="F63" s="76">
        <f>F64/12</f>
        <v>511.93250000000006</v>
      </c>
      <c r="G63" s="77">
        <f>G64/18.26</f>
        <v>770.5219058050384</v>
      </c>
      <c r="H63" s="78">
        <f>H64/0.88</f>
        <v>405.67045454545456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38426.54+'[2]Page1'!$F$16</f>
        <v>232576.61000000002</v>
      </c>
      <c r="E64" s="65">
        <f>6985.54+'[2]Page1'!$F$9+'[2]Page1'!$F$13</f>
        <v>30299.52</v>
      </c>
      <c r="F64" s="65">
        <f>824.37+'[2]Page1'!$F$14+'[2]Page1'!$F$36</f>
        <v>6143.1900000000005</v>
      </c>
      <c r="G64" s="72">
        <f>1731.9+598.44+'[2]Page1'!$F$32+'[2]Page1'!$F$19</f>
        <v>14069.730000000001</v>
      </c>
      <c r="H64" s="68">
        <f>57.24+'[2]Page1'!$F$15</f>
        <v>356.99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5906.74+19999.02+'[2]Page1'!$G$16+'[2]Page1'!$H$16+'[2]Page1'!$I$16</f>
        <v>129180.72</v>
      </c>
      <c r="E65" s="65">
        <f>937.41+3056.67+'[2]Page1'!$G$9+'[2]Page1'!$H$9+'[2]Page1'!$I$9+'[2]Page1'!$G$13+'[2]Page1'!$H$13+'[2]Page1'!$I$13</f>
        <v>15982.310000000001</v>
      </c>
      <c r="F65" s="65">
        <f>143.27+422.04+'[2]Page1'!$G$14+'[2]Page1'!$H$14+'[2]Page1'!$I$14+'[2]Page1'!$G$36+'[2]Page1'!$H$36+'[2]Page1'!$I$36</f>
        <v>3207.86</v>
      </c>
      <c r="G65" s="69">
        <f>92.22+274.71+272.02+813.88+'[2]Page1'!$G$19+'[2]Page1'!$H$19+'[2]Page1'!$I$19+'[2]Page1'!$G$32+'[2]Page1'!$H$32+'[2]Page1'!$I$32</f>
        <v>7163.949999999999</v>
      </c>
      <c r="H65" s="69">
        <f>15.92+0.71+'[2]Page1'!$G$15+'[2]Page1'!$H$15+'[2]Page1'!$I$15</f>
        <v>192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103395.89000000001</v>
      </c>
      <c r="E66" s="76">
        <f>E64-E65</f>
        <v>14317.21</v>
      </c>
      <c r="F66" s="76">
        <f>F64-F65</f>
        <v>2935.3300000000004</v>
      </c>
      <c r="G66" s="78">
        <f>G64-G65</f>
        <v>6905.7800000000025</v>
      </c>
      <c r="H66" s="78">
        <f>H64-H65</f>
        <v>164.99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38426.54+'[2]Page1'!$C$16</f>
        <v>232576.61000000002</v>
      </c>
      <c r="E67" s="70">
        <f>6689.44+'[2]Page1'!$C$9+'[2]Page1'!$C$13</f>
        <v>30454.12</v>
      </c>
      <c r="F67" s="70">
        <f>1022.42+'[2]Page1'!$C$14+'[2]Page1'!$C$36</f>
        <v>6341.24</v>
      </c>
      <c r="G67" s="71">
        <f>1941.12+658.06+'[2]Page1'!$C$19+'[2]Page1'!$C$32</f>
        <v>13885.05</v>
      </c>
      <c r="H67" s="71">
        <f>'[2]Page1'!$C$15</f>
        <v>299.75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154.59999999999854</v>
      </c>
      <c r="F68" s="44">
        <f>F67-F64</f>
        <v>198.04999999999927</v>
      </c>
      <c r="G68" s="44">
        <f>G67-G64</f>
        <v>-184.6800000000021</v>
      </c>
      <c r="H68" s="44">
        <f>H67-H64</f>
        <v>-57.24000000000001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8" t="s">
        <v>145</v>
      </c>
      <c r="E69" s="129"/>
      <c r="F69" s="129"/>
      <c r="G69" s="129"/>
      <c r="H69" s="13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5" t="s">
        <v>145</v>
      </c>
      <c r="E70" s="106"/>
      <c r="F70" s="106"/>
      <c r="G70" s="106"/>
      <c r="H70" s="10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1" t="s">
        <v>101</v>
      </c>
      <c r="B72" s="132"/>
      <c r="C72" s="132"/>
      <c r="D72" s="132"/>
      <c r="E72" s="132"/>
      <c r="F72" s="132"/>
      <c r="G72" s="132"/>
      <c r="H72" s="133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2"/>
      <c r="F73" s="103"/>
      <c r="G73" s="104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2"/>
      <c r="F74" s="103"/>
      <c r="G74" s="104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2"/>
      <c r="F75" s="103"/>
      <c r="G75" s="10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5"/>
      <c r="F76" s="106"/>
      <c r="G76" s="107"/>
      <c r="H76" s="26">
        <f>D68+E68+F68+G68+H68</f>
        <v>110.7299999999957</v>
      </c>
    </row>
    <row r="77" spans="1:8" ht="25.5" customHeight="1" thickBot="1">
      <c r="A77" s="131" t="s">
        <v>107</v>
      </c>
      <c r="B77" s="132"/>
      <c r="C77" s="132"/>
      <c r="D77" s="132"/>
      <c r="E77" s="132"/>
      <c r="F77" s="132"/>
      <c r="G77" s="132"/>
      <c r="H77" s="133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2">
        <v>4</v>
      </c>
      <c r="F78" s="103"/>
      <c r="G78" s="104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8">
        <v>2</v>
      </c>
      <c r="F79" s="109"/>
      <c r="G79" s="11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9" t="s">
        <v>167</v>
      </c>
      <c r="F80" s="100"/>
      <c r="G80" s="100"/>
      <c r="H80" s="101"/>
    </row>
    <row r="81" ht="12.75">
      <c r="A81" s="1"/>
    </row>
    <row r="82" ht="12.75">
      <c r="A82" s="1"/>
    </row>
    <row r="83" spans="1:8" ht="38.25" customHeight="1">
      <c r="A83" s="98" t="s">
        <v>172</v>
      </c>
      <c r="B83" s="98"/>
      <c r="C83" s="98"/>
      <c r="D83" s="98"/>
      <c r="E83" s="98"/>
      <c r="F83" s="98"/>
      <c r="G83" s="98"/>
      <c r="H83" s="9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0" t="s">
        <v>115</v>
      </c>
      <c r="D86" s="121"/>
      <c r="E86" s="122"/>
    </row>
    <row r="87" spans="1:5" ht="18.75" customHeight="1" thickBot="1">
      <c r="A87" s="29">
        <v>2</v>
      </c>
      <c r="B87" s="4" t="s">
        <v>116</v>
      </c>
      <c r="C87" s="120" t="s">
        <v>117</v>
      </c>
      <c r="D87" s="121"/>
      <c r="E87" s="122"/>
    </row>
    <row r="88" spans="1:5" ht="16.5" customHeight="1" thickBot="1">
      <c r="A88" s="29">
        <v>3</v>
      </c>
      <c r="B88" s="4" t="s">
        <v>118</v>
      </c>
      <c r="C88" s="120" t="s">
        <v>119</v>
      </c>
      <c r="D88" s="121"/>
      <c r="E88" s="122"/>
    </row>
    <row r="89" spans="1:5" ht="13.5" thickBot="1">
      <c r="A89" s="29">
        <v>4</v>
      </c>
      <c r="B89" s="4" t="s">
        <v>16</v>
      </c>
      <c r="C89" s="120" t="s">
        <v>120</v>
      </c>
      <c r="D89" s="121"/>
      <c r="E89" s="122"/>
    </row>
    <row r="90" spans="1:5" ht="24" customHeight="1" thickBot="1">
      <c r="A90" s="29">
        <v>5</v>
      </c>
      <c r="B90" s="4" t="s">
        <v>86</v>
      </c>
      <c r="C90" s="120" t="s">
        <v>121</v>
      </c>
      <c r="D90" s="121"/>
      <c r="E90" s="122"/>
    </row>
    <row r="91" spans="1:5" ht="21" customHeight="1" thickBot="1">
      <c r="A91" s="30">
        <v>6</v>
      </c>
      <c r="B91" s="31" t="s">
        <v>122</v>
      </c>
      <c r="C91" s="120" t="s">
        <v>123</v>
      </c>
      <c r="D91" s="121"/>
      <c r="E91" s="122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2016-03-24T08:09:16Z</dcterms:modified>
  <cp:category/>
  <cp:version/>
  <cp:contentType/>
  <cp:contentStatus/>
</cp:coreProperties>
</file>