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<sst xmlns="http://schemas.openxmlformats.org/spreadsheetml/2006/main" count="284" uniqueCount="179">
  <si>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</si>
  <si>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</si>
  <si>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</si>
  <si>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</si>
  <si>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</si>
  <si>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</si>
  <si>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</si>
  <si>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</si>
  <si>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</si>
  <si>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</si>
  <si>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</si>
  <si>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</si>
  <si>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</si>
  <si>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</si>
  <si>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</si>
  <si>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</si>
  <si>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</si>
  <si>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</si>
  <si>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</si>
  <si>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</si>
  <si>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</si>
  <si>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</si>
  <si>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</si>
  <si>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</si>
  <si>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</si>
  <si>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</si>
  <si>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</si>
  <si>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</si>
  <si>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</si>
  <si>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</si>
  <si>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</si>
  <si>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</si>
  <si>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</si>
  <si>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</si>
  <si>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</si>
  <si>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</si>
  <si>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</si>
  <si>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</si>
  <si>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</si>
  <si>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</si>
  <si>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</si>
  <si>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</si>
  <si>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</si>
  <si>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</si>
  <si>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</si>
  <si>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</si>
  <si>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</si>
  <si>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</si>
  <si>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</si>
  <si>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</si>
  <si>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</si>
  <si>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</si>
  <si>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</si>
  <si>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</si>
  <si>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</si>
  <si>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</si>
  <si>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</si>
  <si>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</si>
  <si>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</si>
  <si>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</si>
  <si>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</si>
  <si>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</si>
  <si>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</si>
  <si>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</si>
  <si>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</si>
  <si>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</si>
  <si>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</si>
  <si>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</si>
  <si>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</si>
  <si>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</si>
  <si>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</si>
  <si>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</si>
  <si>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</si>
  <si>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</si>
  <si>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</si>
  <si>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</si>
  <si>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</si>
  <si>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</si>
  <si>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</si>
  <si>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</si>
  <si>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</si>
  <si>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</si>
  <si>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</si>
  <si>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</si>
  <si>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</si>
  <si>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</si>
  <si>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</si>
  <si>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</si>
  <si>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</si>
  <si>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</si>
  <si>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</si>
  <si>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</si>
  <si>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</si>
  <si>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</si>
  <si>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</si>
  <si>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</si>
  <si>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</si>
  <si>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</si>
  <si>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</si>
  <si>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</si>
  <si>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</si>
  <si>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</si>
  <si>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</si>
  <si>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</si>
  <si>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</si>
  <si>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</si>
  <si>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</si>
  <si>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</si>
  <si>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</si>
  <si>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</si>
  <si>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</si>
  <si>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</si>
  <si>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</si>
  <si>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</si>
  <si>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</si>
  <si>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</si>
  <si>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</si>
  <si>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</si>
  <si>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</si>
  <si>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</si>
  <si>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</si>
  <si>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</si>
  <si>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</si>
  <si>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</si>
  <si>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</si>
  <si>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</si>
  <si>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</si>
  <si>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</si>
  <si>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</si>
  <si>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</si>
  <si>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</si>
  <si>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</si>
  <si>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</si>
  <si>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</si>
  <si>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</si>
  <si>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</si>
  <si>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</si>
  <si>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</si>
  <si>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</si>
  <si>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</si>
  <si>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</si>
  <si>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</si>
  <si>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</si>
  <si>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</si>
  <si>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</si>
  <si>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</si>
  <si>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</si>
  <si>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</si>
  <si>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</si>
  <si>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</si>
  <si>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</si>
  <si>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</si>
  <si>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</si>
  <si>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</si>
  <si>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</si>
  <si>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</si>
  <si>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</si>
  <si>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</si>
  <si>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</si>
  <si>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</si>
  <si>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</si>
  <si>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</si>
  <si>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</si>
  <si>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</si>
  <si>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</si>
  <si>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</si>
  <si>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</si>
  <si>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</si>
  <si>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</si>
  <si>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</si>
  <si>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</si>
  <si>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</si>
  <si>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</si>
  <si>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</si>
  <si>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</si>
  <si>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</si>
  <si>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</si>
  <si>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</si>
  <si>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ПУШКИНА, д. 13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</si>
</sst>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5;&#1091;&#1096;&#1082;&#1080;&#1085;&#1072;\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8730.9</v>
          </cell>
          <cell r="G7">
            <v>384.34</v>
          </cell>
          <cell r="H7">
            <v>761.61</v>
          </cell>
          <cell r="I7">
            <v>6415.69</v>
          </cell>
        </row>
        <row r="9">
          <cell r="C9">
            <v>108235.64</v>
          </cell>
          <cell r="F9">
            <v>99430.94</v>
          </cell>
          <cell r="G9">
            <v>2452.44</v>
          </cell>
          <cell r="H9">
            <v>5257.16</v>
          </cell>
          <cell r="I9">
            <v>50710.1</v>
          </cell>
        </row>
        <row r="12">
          <cell r="C12">
            <v>3623.05</v>
          </cell>
          <cell r="F12">
            <v>3554.36</v>
          </cell>
          <cell r="G12">
            <v>211.64</v>
          </cell>
          <cell r="H12">
            <v>238.9</v>
          </cell>
          <cell r="I12">
            <v>2742.33</v>
          </cell>
        </row>
        <row r="13">
          <cell r="C13">
            <v>549.82</v>
          </cell>
          <cell r="F13">
            <v>549.82</v>
          </cell>
          <cell r="G13">
            <v>27.12</v>
          </cell>
          <cell r="H13">
            <v>38.7</v>
          </cell>
          <cell r="I13">
            <v>464.94</v>
          </cell>
        </row>
        <row r="14">
          <cell r="C14">
            <v>964.93</v>
          </cell>
          <cell r="F14">
            <v>347.83</v>
          </cell>
          <cell r="G14">
            <v>31.51</v>
          </cell>
          <cell r="H14">
            <v>53.77</v>
          </cell>
          <cell r="I14">
            <v>621.12</v>
          </cell>
        </row>
        <row r="15">
          <cell r="C15">
            <v>565645.96</v>
          </cell>
          <cell r="F15">
            <v>565645.96</v>
          </cell>
          <cell r="G15">
            <v>25022.02</v>
          </cell>
          <cell r="H15">
            <v>37734.33</v>
          </cell>
          <cell r="I15">
            <v>391280.09</v>
          </cell>
        </row>
        <row r="18">
          <cell r="C18">
            <v>44121.48</v>
          </cell>
          <cell r="F18">
            <v>44107.84</v>
          </cell>
          <cell r="G18">
            <v>805.28</v>
          </cell>
          <cell r="H18">
            <v>2828.87</v>
          </cell>
          <cell r="I18">
            <v>24395.98</v>
          </cell>
        </row>
        <row r="20">
          <cell r="F20">
            <v>26951.3</v>
          </cell>
          <cell r="G20">
            <v>1189.75</v>
          </cell>
          <cell r="H20">
            <v>2381.13</v>
          </cell>
          <cell r="I20">
            <v>19920.18</v>
          </cell>
        </row>
        <row r="22">
          <cell r="F22">
            <v>29355.3</v>
          </cell>
          <cell r="G22">
            <v>1295.64</v>
          </cell>
          <cell r="H22">
            <v>2095.2</v>
          </cell>
          <cell r="I22">
            <v>18807.06</v>
          </cell>
        </row>
        <row r="24">
          <cell r="F24">
            <v>22269.3</v>
          </cell>
          <cell r="G24">
            <v>961.55</v>
          </cell>
          <cell r="H24">
            <v>1867.28</v>
          </cell>
          <cell r="I24">
            <v>16498.36</v>
          </cell>
        </row>
        <row r="26">
          <cell r="F26">
            <v>54788.1</v>
          </cell>
          <cell r="G26">
            <v>2408.56</v>
          </cell>
          <cell r="H26">
            <v>4769.74</v>
          </cell>
          <cell r="I26">
            <v>40683.41</v>
          </cell>
        </row>
        <row r="31">
          <cell r="C31">
            <v>15225.22</v>
          </cell>
          <cell r="F31">
            <v>15304.25</v>
          </cell>
          <cell r="G31">
            <v>273.6</v>
          </cell>
          <cell r="H31">
            <v>959.94</v>
          </cell>
          <cell r="I31">
            <v>7998.32</v>
          </cell>
        </row>
        <row r="34">
          <cell r="F34">
            <v>27128.35</v>
          </cell>
          <cell r="G34">
            <v>1133.73</v>
          </cell>
          <cell r="H34">
            <v>2289.21</v>
          </cell>
          <cell r="I34">
            <v>18615.86</v>
          </cell>
        </row>
        <row r="35">
          <cell r="C35">
            <v>29547.39</v>
          </cell>
          <cell r="F35">
            <v>27693.59</v>
          </cell>
          <cell r="G35">
            <v>377.61</v>
          </cell>
          <cell r="H35">
            <v>2132.74</v>
          </cell>
          <cell r="I35">
            <v>19383.01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3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1" t="s">
        <v>178</v>
      </c>
      <c r="B1" s="111"/>
      <c r="C1" s="111"/>
      <c r="D1" s="111"/>
      <c r="E1" s="111"/>
      <c r="F1" s="111"/>
      <c r="G1" s="111"/>
      <c r="H1" s="11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1"/>
      <c r="E3" s="122"/>
      <c r="F3" s="12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2"/>
      <c r="E4" s="113"/>
      <c r="F4" s="114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5"/>
      <c r="E5" s="116"/>
      <c r="F5" s="117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8"/>
      <c r="E6" s="119"/>
      <c r="F6" s="120"/>
      <c r="G6" s="36">
        <v>42369</v>
      </c>
      <c r="H6" s="5"/>
    </row>
    <row r="7" spans="1:8" ht="38.25" customHeight="1" thickBot="1">
      <c r="A7" s="98" t="s">
        <v>13</v>
      </c>
      <c r="B7" s="99"/>
      <c r="C7" s="99"/>
      <c r="D7" s="100"/>
      <c r="E7" s="100"/>
      <c r="F7" s="100"/>
      <c r="G7" s="99"/>
      <c r="H7" s="101"/>
    </row>
    <row r="8" spans="1:8" ht="33" customHeight="1" thickBot="1">
      <c r="A8" s="40" t="s">
        <v>0</v>
      </c>
      <c r="B8" s="39" t="s">
        <v>1</v>
      </c>
      <c r="C8" s="41" t="s">
        <v>2</v>
      </c>
      <c r="D8" s="124" t="s">
        <v>3</v>
      </c>
      <c r="E8" s="125"/>
      <c r="F8" s="126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22"/>
      <c r="F9" s="14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22"/>
      <c r="F10" s="140"/>
      <c r="G10" s="63">
        <v>7368.62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22"/>
      <c r="F11" s="140"/>
      <c r="G11" s="90">
        <f>8733.4+20645.15+8692.3+10620.07+3102.87+10263.2</f>
        <v>62056.990000000005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4" t="s">
        <v>23</v>
      </c>
      <c r="E12" s="145"/>
      <c r="F12" s="146"/>
      <c r="G12" s="91">
        <f>G13+G14+G20+G21+G22+G23+G31</f>
        <v>202754.11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105"/>
      <c r="F13" s="109"/>
      <c r="G13" s="65">
        <f>4453.86+'[1]Page1'!$F$24</f>
        <v>26723.16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105"/>
      <c r="F14" s="109"/>
      <c r="G14" s="92">
        <f>5390.26+'[1]Page1'!$F$20</f>
        <v>32341.559999999998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105"/>
      <c r="F15" s="109"/>
      <c r="G15" s="93">
        <f>294.25+3883.41+'[1]Page1'!$G$20+'[1]Page1'!$H$20+'[1]Page1'!$I$20</f>
        <v>27668.72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105"/>
      <c r="F16" s="109"/>
      <c r="G16" s="94">
        <f>10263.2+G14-G15</f>
        <v>14936.039999999994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105"/>
      <c r="F17" s="109"/>
      <c r="G17" s="65">
        <v>169697.5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105"/>
      <c r="F18" s="109"/>
      <c r="G18" s="14">
        <f>G10</f>
        <v>7368.62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105"/>
      <c r="F19" s="109"/>
      <c r="G19" s="73">
        <f>G18+G15-G17</f>
        <v>-134660.16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7" t="s">
        <v>32</v>
      </c>
      <c r="E20" s="148"/>
      <c r="F20" s="149"/>
      <c r="G20" s="65">
        <f>5111.88+'[1]Page1'!$F$34</f>
        <v>32240.23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9" t="s">
        <v>151</v>
      </c>
      <c r="E21" s="122"/>
      <c r="F21" s="140"/>
      <c r="G21" s="64">
        <f>5871.06+'[1]Page1'!$F$22</f>
        <v>35226.36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9" t="s">
        <v>152</v>
      </c>
      <c r="E22" s="122"/>
      <c r="F22" s="140"/>
      <c r="G22" s="64">
        <f>1746.18+'[1]Page1'!$F$7</f>
        <v>10477.08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1" t="s">
        <v>153</v>
      </c>
      <c r="E23" s="142"/>
      <c r="F23" s="143"/>
      <c r="G23" s="64">
        <f>10957.62+'[1]Page1'!$F$26</f>
        <v>65745.72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9" t="s">
        <v>35</v>
      </c>
      <c r="E24" s="122"/>
      <c r="F24" s="140"/>
      <c r="G24" s="87">
        <f>G25+G26+G27+G28+G29+G30</f>
        <v>168285.7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4" t="s">
        <v>38</v>
      </c>
      <c r="E25" s="145"/>
      <c r="F25" s="146"/>
      <c r="G25" s="82">
        <f>3149.42+7881.72+3621.99+4195.79+1244.71+3883.41+'[1]Page1'!$I$7+'[1]Page1'!$I$20+'[1]Page1'!$I$22+'[1]Page1'!$I$24+'[1]Page1'!$I$26+'[1]Page1'!$I$34</f>
        <v>144917.6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105"/>
      <c r="F26" s="109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105"/>
      <c r="F27" s="109"/>
      <c r="G27" s="82">
        <f>243.1+598.15+279.05+320.49+95.32+294.25+'[1]Page1'!$G$7+'[1]Page1'!$G$20+'[1]Page1'!$G$22+'[1]Page1'!$G$24+'[1]Page1'!$G$26+'[1]Page1'!$G$34</f>
        <v>9203.93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105"/>
      <c r="F28" s="109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105"/>
      <c r="F29" s="109"/>
      <c r="G29" s="70">
        <f>'[1]Page1'!$H$7+'[1]Page1'!$H$20+'[1]Page1'!$H$22+'[1]Page1'!$H$24+'[1]Page1'!$H$26+'[1]Page1'!$H$34</f>
        <v>14164.169999999998</v>
      </c>
      <c r="H29" s="83"/>
      <c r="I29" s="79"/>
    </row>
    <row r="30" spans="1:9" ht="13.5" customHeight="1" thickBot="1">
      <c r="A30" s="4"/>
      <c r="B30" s="13"/>
      <c r="C30" s="3"/>
      <c r="D30" s="104" t="s">
        <v>166</v>
      </c>
      <c r="E30" s="105"/>
      <c r="F30" s="105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4" t="s">
        <v>174</v>
      </c>
      <c r="E31" s="105"/>
      <c r="F31" s="105"/>
      <c r="G31" s="85">
        <f>0</f>
        <v>0</v>
      </c>
      <c r="H31" s="84"/>
      <c r="I31" s="79"/>
    </row>
    <row r="32" spans="1:10" ht="13.5" customHeight="1" thickBot="1">
      <c r="A32" s="4"/>
      <c r="B32" s="13"/>
      <c r="C32" s="3"/>
      <c r="D32" s="104" t="s">
        <v>175</v>
      </c>
      <c r="E32" s="105"/>
      <c r="F32" s="105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04" t="s">
        <v>177</v>
      </c>
      <c r="E33" s="105"/>
      <c r="F33" s="105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4" t="s">
        <v>176</v>
      </c>
      <c r="E34" s="105"/>
      <c r="F34" s="105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4" t="s">
        <v>51</v>
      </c>
      <c r="E35" s="105"/>
      <c r="F35" s="109"/>
      <c r="G35" s="66">
        <f>G24+G10</f>
        <v>175654.32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4" t="s">
        <v>53</v>
      </c>
      <c r="E36" s="105"/>
      <c r="F36" s="109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4" t="s">
        <v>55</v>
      </c>
      <c r="E37" s="105"/>
      <c r="F37" s="109"/>
      <c r="G37" s="73">
        <f>G19</f>
        <v>-134660.16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4" t="s">
        <v>57</v>
      </c>
      <c r="E38" s="105"/>
      <c r="F38" s="109"/>
      <c r="G38" s="88">
        <f>G11+G12-G24</f>
        <v>96525.39999999997</v>
      </c>
      <c r="H38" s="49"/>
    </row>
    <row r="39" spans="1:8" ht="38.25" customHeight="1" thickBot="1">
      <c r="A39" s="102" t="s">
        <v>58</v>
      </c>
      <c r="B39" s="103"/>
      <c r="C39" s="103"/>
      <c r="D39" s="103"/>
      <c r="E39" s="103"/>
      <c r="F39" s="99"/>
      <c r="G39" s="103"/>
      <c r="H39" s="101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169697.5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1.76</v>
      </c>
      <c r="F42" s="80" t="s">
        <v>136</v>
      </c>
      <c r="G42" s="60">
        <v>3810334293</v>
      </c>
      <c r="H42" s="61">
        <f>G13</f>
        <v>26723.16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32240.23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35226.36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10477.08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65745.72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7"/>
      <c r="G47" s="109"/>
      <c r="H47" s="61">
        <f>SUM(H41:H46)</f>
        <v>340110.05000000005</v>
      </c>
    </row>
    <row r="48" spans="1:8" ht="19.5" customHeight="1" thickBot="1">
      <c r="A48" s="102" t="s">
        <v>64</v>
      </c>
      <c r="B48" s="103"/>
      <c r="C48" s="103"/>
      <c r="D48" s="103"/>
      <c r="E48" s="103"/>
      <c r="F48" s="103"/>
      <c r="G48" s="103"/>
      <c r="H48" s="11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6" t="s">
        <v>141</v>
      </c>
      <c r="E49" s="9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6" t="s">
        <v>69</v>
      </c>
      <c r="E50" s="9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6" t="s">
        <v>71</v>
      </c>
      <c r="E51" s="9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6" t="s">
        <v>73</v>
      </c>
      <c r="E52" s="97"/>
      <c r="F52" s="56">
        <v>0</v>
      </c>
      <c r="G52" s="51"/>
      <c r="H52" s="49"/>
    </row>
    <row r="53" spans="1:8" ht="18.75" customHeight="1" thickBot="1">
      <c r="A53" s="106" t="s">
        <v>74</v>
      </c>
      <c r="B53" s="107"/>
      <c r="C53" s="107"/>
      <c r="D53" s="107"/>
      <c r="E53" s="107"/>
      <c r="F53" s="107"/>
      <c r="G53" s="107"/>
      <c r="H53" s="108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6" t="s">
        <v>15</v>
      </c>
      <c r="E54" s="9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6" t="s">
        <v>18</v>
      </c>
      <c r="E55" s="9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6" t="s">
        <v>20</v>
      </c>
      <c r="E56" s="9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6" t="s">
        <v>53</v>
      </c>
      <c r="E57" s="9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6" t="s">
        <v>55</v>
      </c>
      <c r="E58" s="9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7" t="s">
        <v>57</v>
      </c>
      <c r="E59" s="138"/>
      <c r="F59" s="57">
        <f>D66+E66+F66+G66+H66</f>
        <v>212883.82999999987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450.95745983574915</v>
      </c>
      <c r="E63" s="76">
        <f>E64/117.48</f>
        <v>1102.8246510044264</v>
      </c>
      <c r="F63" s="76">
        <f>F64/12</f>
        <v>2687.4991666666665</v>
      </c>
      <c r="G63" s="77">
        <f>G64/18.26</f>
        <v>3816.7480832420583</v>
      </c>
      <c r="H63" s="78">
        <f>H64/0.88</f>
        <v>629.0113636363636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111953.7+'[1]Page1'!$F$15</f>
        <v>677599.6599999999</v>
      </c>
      <c r="E64" s="65">
        <f>26574.54+'[1]Page1'!$F$9+'[1]Page1'!$F$12</f>
        <v>129559.84000000001</v>
      </c>
      <c r="F64" s="65">
        <f>4006.58+'[1]Page1'!$F$13+'[1]Page1'!$F$35</f>
        <v>32249.989999999998</v>
      </c>
      <c r="G64" s="72">
        <f>7636.61+2645.12+'[1]Page1'!$F$18+'[1]Page1'!$F$31</f>
        <v>69693.81999999999</v>
      </c>
      <c r="H64" s="68">
        <f>205.7+'[1]Page1'!$F$14</f>
        <v>553.53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6111.27+82023.1+'[1]Page1'!$G$15+'[1]Page1'!$H$15+'[1]Page1'!$I$15</f>
        <v>542170.81</v>
      </c>
      <c r="E65" s="65">
        <f>1289.54+18482.05+'[1]Page1'!$G$9+'[1]Page1'!$H$9+'[1]Page1'!$I$9+'[1]Page1'!$G$12+'[1]Page1'!$H$12+'[1]Page1'!$I$12</f>
        <v>81384.15999999999</v>
      </c>
      <c r="F65" s="65">
        <f>191.92+3686.88+'[1]Page1'!$G$35+'[1]Page1'!$H$35+'[1]Page1'!$I$35+'[1]Page1'!$G$13+'[1]Page1'!$H$13+'[1]Page1'!$I$13</f>
        <v>26302.919999999995</v>
      </c>
      <c r="G65" s="69">
        <f>368.29+6307.46+124.85+1993.36+'[1]Page1'!$G$18+'[1]Page1'!$H$18+'[1]Page1'!$I$18+'[1]Page1'!$G$31+'[1]Page1'!$H$31+'[1]Page1'!$I$31</f>
        <v>46055.95</v>
      </c>
      <c r="H65" s="69">
        <f>149.93+2.84+'[1]Page1'!$G$14+'[1]Page1'!$H$14+'[1]Page1'!$I$14</f>
        <v>859.1700000000001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135428.84999999986</v>
      </c>
      <c r="E66" s="76">
        <f>E64-E65</f>
        <v>48175.68000000002</v>
      </c>
      <c r="F66" s="76">
        <f>F64-F65</f>
        <v>5947.070000000003</v>
      </c>
      <c r="G66" s="78">
        <f>G64-G65</f>
        <v>23637.869999999995</v>
      </c>
      <c r="H66" s="78">
        <f>H64-H65</f>
        <v>-305.6400000000001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111953.7+'[1]Page1'!$C$15</f>
        <v>677599.6599999999</v>
      </c>
      <c r="E67" s="70">
        <f>28401.64+'[1]Page1'!$C$9+'[1]Page1'!$C$12</f>
        <v>140260.33</v>
      </c>
      <c r="F67" s="70">
        <f>5456.43+'[1]Page1'!$C$13+'[1]Page1'!$C$35</f>
        <v>35553.64</v>
      </c>
      <c r="G67" s="71">
        <f>9510.42+3223.99+'[1]Page1'!$C$18+'[1]Page1'!$C$31</f>
        <v>72081.11</v>
      </c>
      <c r="H67" s="71">
        <f>'[1]Page1'!$C$14</f>
        <v>964.93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10700.489999999976</v>
      </c>
      <c r="F68" s="44">
        <f>F67-F64</f>
        <v>3303.6500000000015</v>
      </c>
      <c r="G68" s="44">
        <f>G67-G64</f>
        <v>2387.290000000008</v>
      </c>
      <c r="H68" s="44">
        <f>H67-H64</f>
        <v>411.4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1" t="s">
        <v>145</v>
      </c>
      <c r="E69" s="132"/>
      <c r="F69" s="132"/>
      <c r="G69" s="132"/>
      <c r="H69" s="13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4" t="s">
        <v>145</v>
      </c>
      <c r="E70" s="135"/>
      <c r="F70" s="135"/>
      <c r="G70" s="135"/>
      <c r="H70" s="13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2" t="s">
        <v>101</v>
      </c>
      <c r="B72" s="103"/>
      <c r="C72" s="103"/>
      <c r="D72" s="103"/>
      <c r="E72" s="103"/>
      <c r="F72" s="103"/>
      <c r="G72" s="103"/>
      <c r="H72" s="11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4"/>
      <c r="F73" s="105"/>
      <c r="G73" s="109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4"/>
      <c r="F74" s="105"/>
      <c r="G74" s="109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4"/>
      <c r="F75" s="105"/>
      <c r="G75" s="109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4"/>
      <c r="F76" s="135"/>
      <c r="G76" s="136"/>
      <c r="H76" s="26">
        <f>D68+E68+F68+G68+H68</f>
        <v>16802.829999999987</v>
      </c>
    </row>
    <row r="77" spans="1:8" ht="25.5" customHeight="1" thickBot="1">
      <c r="A77" s="102" t="s">
        <v>107</v>
      </c>
      <c r="B77" s="103"/>
      <c r="C77" s="103"/>
      <c r="D77" s="103"/>
      <c r="E77" s="103"/>
      <c r="F77" s="103"/>
      <c r="G77" s="103"/>
      <c r="H77" s="11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4">
        <v>8</v>
      </c>
      <c r="F78" s="105"/>
      <c r="G78" s="109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4">
        <v>6</v>
      </c>
      <c r="F79" s="155"/>
      <c r="G79" s="156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1" t="s">
        <v>167</v>
      </c>
      <c r="F80" s="152"/>
      <c r="G80" s="152"/>
      <c r="H80" s="153"/>
    </row>
    <row r="81" ht="12.75">
      <c r="A81" s="1"/>
    </row>
    <row r="82" ht="12.75">
      <c r="A82" s="1"/>
    </row>
    <row r="83" spans="1:8" ht="38.25" customHeight="1">
      <c r="A83" s="150" t="s">
        <v>172</v>
      </c>
      <c r="B83" s="150"/>
      <c r="C83" s="150"/>
      <c r="D83" s="150"/>
      <c r="E83" s="150"/>
      <c r="F83" s="150"/>
      <c r="G83" s="150"/>
      <c r="H83" s="15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8" t="s">
        <v>115</v>
      </c>
      <c r="D86" s="129"/>
      <c r="E86" s="130"/>
    </row>
    <row r="87" spans="1:5" ht="18.75" customHeight="1" thickBot="1">
      <c r="A87" s="29">
        <v>2</v>
      </c>
      <c r="B87" s="4" t="s">
        <v>116</v>
      </c>
      <c r="C87" s="128" t="s">
        <v>117</v>
      </c>
      <c r="D87" s="129"/>
      <c r="E87" s="130"/>
    </row>
    <row r="88" spans="1:5" ht="16.5" customHeight="1" thickBot="1">
      <c r="A88" s="29">
        <v>3</v>
      </c>
      <c r="B88" s="4" t="s">
        <v>118</v>
      </c>
      <c r="C88" s="128" t="s">
        <v>119</v>
      </c>
      <c r="D88" s="129"/>
      <c r="E88" s="130"/>
    </row>
    <row r="89" spans="1:5" ht="13.5" thickBot="1">
      <c r="A89" s="29">
        <v>4</v>
      </c>
      <c r="B89" s="4" t="s">
        <v>16</v>
      </c>
      <c r="C89" s="128" t="s">
        <v>120</v>
      </c>
      <c r="D89" s="129"/>
      <c r="E89" s="130"/>
    </row>
    <row r="90" spans="1:5" ht="24" customHeight="1" thickBot="1">
      <c r="A90" s="29">
        <v>5</v>
      </c>
      <c r="B90" s="4" t="s">
        <v>86</v>
      </c>
      <c r="C90" s="128" t="s">
        <v>121</v>
      </c>
      <c r="D90" s="129"/>
      <c r="E90" s="130"/>
    </row>
    <row r="91" spans="1:5" ht="21" customHeight="1" thickBot="1">
      <c r="A91" s="30">
        <v>6</v>
      </c>
      <c r="B91" s="31" t="s">
        <v>122</v>
      </c>
      <c r="C91" s="128" t="s">
        <v>123</v>
      </c>
      <c r="D91" s="129"/>
      <c r="E91" s="130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2016-03-24T08:10:40Z</dcterms:modified>
  <cp:category/>
  <cp:version/>
  <cp:contentType/>
  <cp:contentStatus/>
</cp:coreProperties>
</file>