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<sst xmlns="http://schemas.openxmlformats.org/spreadsheetml/2006/main" count="305" uniqueCount="200">
  <si>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</si>
  <si>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</si>
  <si>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</si>
  <si>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</si>
  <si>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</si>
  <si>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</si>
  <si>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</si>
  <si>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</si>
  <si>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</si>
  <si>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</si>
  <si>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</si>
  <si>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</si>
  <si>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</si>
  <si>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</si>
  <si>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</si>
  <si>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</si>
  <si>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</si>
  <si>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</si>
  <si>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</si>
  <si>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</si>
  <si>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</si>
  <si>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</si>
  <si>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</si>
  <si>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</si>
  <si>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</si>
  <si>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</si>
  <si>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</si>
  <si>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</si>
  <si>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</si>
  <si>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</si>
  <si>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</si>
  <si>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</si>
  <si>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</si>
  <si>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</si>
  <si>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</si>
  <si>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</si>
  <si>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</si>
  <si>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</si>
  <si>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</si>
  <si>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</si>
  <si>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</si>
  <si>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</si>
  <si>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</si>
  <si>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</si>
  <si>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</si>
  <si>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</si>
  <si>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</si>
  <si>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</si>
  <si>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</si>
  <si>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</si>
  <si>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</si>
  <si>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</si>
  <si>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</si>
  <si>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</si>
  <si>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</si>
  <si>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</si>
  <si>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</si>
  <si>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</si>
  <si>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</si>
  <si>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</si>
  <si>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</si>
  <si>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</si>
  <si>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</si>
  <si>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</si>
  <si>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</si>
  <si>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</si>
  <si>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</si>
  <si>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</si>
  <si>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</si>
  <si>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</si>
  <si>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</si>
  <si>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</si>
  <si>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</si>
  <si>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</si>
  <si>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</si>
  <si>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</si>
  <si>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</si>
  <si>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</si>
  <si>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</si>
  <si>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</si>
  <si>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</si>
  <si>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</si>
  <si>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</si>
  <si>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</si>
  <si>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</si>
  <si>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</si>
  <si>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</si>
  <si>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</si>
  <si>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</si>
  <si>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</si>
  <si>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</si>
  <si>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</si>
  <si>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</si>
  <si>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</si>
  <si>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</si>
  <si>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</si>
  <si>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</si>
  <si>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</si>
  <si>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</si>
  <si>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</si>
  <si>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</si>
  <si>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</si>
  <si>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</si>
  <si>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</si>
  <si>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</si>
  <si>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</si>
  <si>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</si>
  <si>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</si>
  <si>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</si>
  <si>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</si>
  <si>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</si>
  <si>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</si>
  <si>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</si>
  <si>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</si>
  <si>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</si>
  <si>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</si>
  <si>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</si>
  <si>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</si>
  <si>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</si>
  <si>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</si>
  <si>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</si>
  <si>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</si>
  <si>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</si>
  <si>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</si>
  <si>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</si>
  <si>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</si>
  <si>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</si>
  <si>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</si>
  <si>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</si>
  <si>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</si>
  <si>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</si>
  <si>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</si>
  <si>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</si>
  <si>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</si>
  <si>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</si>
  <si>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</si>
  <si>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</si>
  <si>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</si>
  <si>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</si>
  <si>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</si>
  <si>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</si>
  <si>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</si>
  <si>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</si>
  <si>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</si>
  <si>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</si>
  <si>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</si>
  <si>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</si>
  <si>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</si>
  <si>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</si>
  <si>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</si>
  <si>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</si>
  <si>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</si>
  <si>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</si>
  <si>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</si>
  <si>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</si>
  <si>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</si>
  <si>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</si>
  <si>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</si>
  <si>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</si>
  <si>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</si>
  <si>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</si>
  <si>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</si>
  <si>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</si>
  <si>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</si>
  <si>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</si>
  <si>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</si>
  <si>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</si>
  <si>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</si>
  <si>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</si>
  <si>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</si>
  <si>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</si>
  <si>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</si>
  <si>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</si>
  <si>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</si>
  <si>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</si>
  <si>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</si>
  <si>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</si>
  <si>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</si>
  <si>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</si>
  <si>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</si>
  <si>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</si>
  <si>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</si>
  <si>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</si>
  <si>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</si>
  <si>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</si>
  <si>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</si>
  <si>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</si>
  <si>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</si>
  <si>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</si>
  <si>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</si>
  <si>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</si>
  <si>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</si>
  <si>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</si>
  <si>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40 ЛЕТ ОКТЯБРЯ, д. 48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</si>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</sst>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40" fillId="0" borderId="37" xfId="0" applyFont="1" applyBorder="1" applyAlignment="1">
      <alignment wrapText="1"/>
    </xf>
    <xf numFmtId="0" fontId="49" fillId="0" borderId="37" xfId="0" applyFont="1" applyBorder="1" applyAlignment="1">
      <alignment wrapText="1"/>
    </xf>
    <xf numFmtId="0" fontId="4" fillId="0" borderId="37" xfId="0" applyFont="1" applyBorder="1" applyAlignment="1">
      <alignment/>
    </xf>
    <xf numFmtId="0" fontId="0" fillId="0" borderId="37" xfId="0" applyFill="1" applyBorder="1" applyAlignment="1">
      <alignment wrapText="1"/>
    </xf>
    <xf numFmtId="0" fontId="0" fillId="35" borderId="37" xfId="0" applyFill="1" applyBorder="1" applyAlignment="1">
      <alignment wrapText="1"/>
    </xf>
    <xf numFmtId="0" fontId="0" fillId="35" borderId="37" xfId="0" applyFill="1" applyBorder="1" applyAlignment="1">
      <alignment/>
    </xf>
    <xf numFmtId="0" fontId="50" fillId="0" borderId="38" xfId="0" applyFont="1" applyBorder="1" applyAlignment="1">
      <alignment horizontal="center" vertical="justify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40%20&#1083;&#1077;&#1090;%20&#1054;&#1077;&#1090;&#1103;&#1073;&#1088;&#1103;,%204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U11">
            <v>148.26000000000002</v>
          </cell>
          <cell r="X11">
            <v>243.64999999999998</v>
          </cell>
          <cell r="Z11">
            <v>410.82</v>
          </cell>
        </row>
        <row r="12">
          <cell r="S12">
            <v>-274.47</v>
          </cell>
          <cell r="Z12">
            <v>750</v>
          </cell>
        </row>
        <row r="14">
          <cell r="U14">
            <v>451.6199999999999</v>
          </cell>
          <cell r="X14">
            <v>904.7</v>
          </cell>
          <cell r="Z14">
            <v>1530.05</v>
          </cell>
        </row>
        <row r="15">
          <cell r="Z15">
            <v>-5.46</v>
          </cell>
        </row>
        <row r="16">
          <cell r="S16">
            <v>154.23</v>
          </cell>
          <cell r="X16">
            <v>294.57</v>
          </cell>
          <cell r="Z16">
            <v>436.61</v>
          </cell>
        </row>
        <row r="17">
          <cell r="S17">
            <v>167.99</v>
          </cell>
          <cell r="X17">
            <v>416.75</v>
          </cell>
          <cell r="Z17">
            <v>509.95</v>
          </cell>
        </row>
        <row r="18">
          <cell r="S18">
            <v>-16.25</v>
          </cell>
          <cell r="Z18">
            <v>-11.660000000000025</v>
          </cell>
        </row>
        <row r="19">
          <cell r="S19">
            <v>203.43</v>
          </cell>
          <cell r="X19">
            <v>532.47</v>
          </cell>
          <cell r="Z19">
            <v>714.5600000000001</v>
          </cell>
        </row>
        <row r="20">
          <cell r="U20">
            <v>139.05</v>
          </cell>
          <cell r="X20">
            <v>52.81</v>
          </cell>
          <cell r="Z20">
            <v>13.160000000000021</v>
          </cell>
        </row>
        <row r="21">
          <cell r="Z21">
            <v>-5.34</v>
          </cell>
        </row>
        <row r="22">
          <cell r="S22">
            <v>-39.76</v>
          </cell>
          <cell r="X22">
            <v>577.68</v>
          </cell>
          <cell r="Z22">
            <v>345.3599999999998</v>
          </cell>
        </row>
        <row r="23">
          <cell r="S23">
            <v>-43.32</v>
          </cell>
          <cell r="X23">
            <v>765.22</v>
          </cell>
          <cell r="Z23">
            <v>376.12</v>
          </cell>
        </row>
        <row r="24">
          <cell r="S24">
            <v>-213.51</v>
          </cell>
          <cell r="X24">
            <v>282.06</v>
          </cell>
          <cell r="Z24">
            <v>-208.96999999999997</v>
          </cell>
        </row>
        <row r="25">
          <cell r="S25">
            <v>18.34</v>
          </cell>
          <cell r="Z25">
            <v>714.4200000000001</v>
          </cell>
        </row>
        <row r="26">
          <cell r="U26">
            <v>1766.4900000000002</v>
          </cell>
          <cell r="W26">
            <v>260.93</v>
          </cell>
        </row>
        <row r="27">
          <cell r="S27">
            <v>40.69</v>
          </cell>
          <cell r="X27">
            <v>0</v>
          </cell>
          <cell r="Z27">
            <v>0</v>
          </cell>
        </row>
        <row r="28">
          <cell r="S28">
            <v>1.61</v>
          </cell>
        </row>
        <row r="30">
          <cell r="S30">
            <v>6953.51</v>
          </cell>
          <cell r="X30">
            <v>0</v>
          </cell>
          <cell r="Z30">
            <v>9.094947017729282E-13</v>
          </cell>
        </row>
        <row r="31">
          <cell r="S31">
            <v>287.69</v>
          </cell>
        </row>
        <row r="32">
          <cell r="S32">
            <v>2753.83</v>
          </cell>
          <cell r="X32">
            <v>0</v>
          </cell>
        </row>
        <row r="33">
          <cell r="S33">
            <v>2650.53</v>
          </cell>
        </row>
        <row r="34">
          <cell r="S34">
            <v>19763.01</v>
          </cell>
          <cell r="X34">
            <v>0</v>
          </cell>
        </row>
        <row r="35">
          <cell r="S35">
            <v>3732.57</v>
          </cell>
        </row>
        <row r="36">
          <cell r="S36">
            <v>4038.57</v>
          </cell>
        </row>
        <row r="39">
          <cell r="U39">
            <v>97.81</v>
          </cell>
          <cell r="X39">
            <v>1053.95</v>
          </cell>
          <cell r="Z39">
            <v>1949.85</v>
          </cell>
        </row>
        <row r="40">
          <cell r="X40">
            <v>78.24</v>
          </cell>
          <cell r="Z40">
            <v>0</v>
          </cell>
        </row>
        <row r="41">
          <cell r="S41">
            <v>54.83</v>
          </cell>
          <cell r="X41">
            <v>344.3</v>
          </cell>
          <cell r="Z41">
            <v>1364.13</v>
          </cell>
        </row>
        <row r="43">
          <cell r="U43">
            <v>-831.45</v>
          </cell>
          <cell r="W43">
            <v>8127.24</v>
          </cell>
          <cell r="Z43">
            <v>8537.4</v>
          </cell>
        </row>
        <row r="44">
          <cell r="Z44">
            <v>-7.88</v>
          </cell>
        </row>
        <row r="48">
          <cell r="S48">
            <v>171.13</v>
          </cell>
          <cell r="X48">
            <v>1062.8999999999999</v>
          </cell>
          <cell r="Z48">
            <v>1123.35</v>
          </cell>
        </row>
        <row r="49">
          <cell r="S49">
            <v>0.04</v>
          </cell>
          <cell r="Z49">
            <v>0.04</v>
          </cell>
        </row>
        <row r="50">
          <cell r="S50">
            <v>186.09</v>
          </cell>
          <cell r="X50">
            <v>1662.6399999999999</v>
          </cell>
          <cell r="Z50">
            <v>1679.85</v>
          </cell>
        </row>
        <row r="51">
          <cell r="S51">
            <v>0.72</v>
          </cell>
          <cell r="Z51">
            <v>0.72</v>
          </cell>
        </row>
        <row r="52">
          <cell r="S52">
            <v>38.75</v>
          </cell>
          <cell r="X52">
            <v>0</v>
          </cell>
          <cell r="Z52">
            <v>-163.84</v>
          </cell>
        </row>
        <row r="53">
          <cell r="S53">
            <v>0.01</v>
          </cell>
          <cell r="Z53">
            <v>0.01</v>
          </cell>
        </row>
        <row r="55">
          <cell r="S55">
            <v>224.18</v>
          </cell>
          <cell r="X55">
            <v>1921.1999999999998</v>
          </cell>
          <cell r="Z55">
            <v>1945.3199999999997</v>
          </cell>
        </row>
        <row r="56">
          <cell r="X56">
            <v>39.12</v>
          </cell>
        </row>
        <row r="57">
          <cell r="U57">
            <v>0</v>
          </cell>
          <cell r="Z57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10">
      <selection activeCell="G16" sqref="G1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193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46"/>
      <c r="F3" s="14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22" t="s">
        <v>13</v>
      </c>
      <c r="B7" s="123"/>
      <c r="C7" s="123"/>
      <c r="D7" s="124"/>
      <c r="E7" s="124"/>
      <c r="F7" s="124"/>
      <c r="G7" s="123"/>
      <c r="H7" s="125"/>
    </row>
    <row r="8" spans="1:8" ht="33" customHeight="1" thickBot="1">
      <c r="A8" s="40" t="s">
        <v>0</v>
      </c>
      <c r="B8" s="39" t="s">
        <v>1</v>
      </c>
      <c r="C8" s="41" t="s">
        <v>2</v>
      </c>
      <c r="D8" s="148" t="s">
        <v>3</v>
      </c>
      <c r="E8" s="149"/>
      <c r="F8" s="150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3" t="s">
        <v>15</v>
      </c>
      <c r="E9" s="146"/>
      <c r="F9" s="16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63" t="s">
        <v>18</v>
      </c>
      <c r="E10" s="146"/>
      <c r="F10" s="164"/>
      <c r="G10" s="63">
        <v>10582.92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3" t="s">
        <v>20</v>
      </c>
      <c r="E11" s="146"/>
      <c r="F11" s="164"/>
      <c r="G11" s="90">
        <f>'[1]Report'!$S$12+'[1]Report'!$S$16+'[1]Report'!$S$17+'[1]Report'!$S$18+'[1]Report'!$S$19+'[1]Report'!$S$22+'[1]Report'!$S$23+'[1]Report'!$S$24+'[1]Report'!$S$25+'[1]Report'!$S$27+'[1]Report'!$S$28+'[1]Report'!$S$30+'[1]Report'!$S$31+'[1]Report'!$S$32+'[1]Report'!$S$33+'[1]Report'!$S$34+'[1]Report'!$S$35+'[1]Report'!$S$36+'[1]Report'!$S$41+'[1]Report'!$S$48+'[1]Report'!$S$49+'[1]Report'!$S$50+'[1]Report'!$S$51+'[1]Report'!$S$52+'[1]Report'!$S$53+'[1]Report'!$S$55</f>
        <v>40854.439999999995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8" t="s">
        <v>23</v>
      </c>
      <c r="E12" s="169"/>
      <c r="F12" s="170"/>
      <c r="G12" s="91">
        <f>G13+G14+G20+G21+G22+G23+G31</f>
        <v>7859.79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65">
        <f>'[1]Report'!$X$24+'[1]Report'!$X$34+'[1]Report'!$X$52</f>
        <v>282.06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92">
        <f>'[1]Report'!$X$16+'[1]Report'!$X$22+'[1]Report'!$X$30+'[1]Report'!$X$48</f>
        <v>1935.1499999999999</v>
      </c>
      <c r="H14" s="5"/>
    </row>
    <row r="15" spans="1:8" ht="26.25" customHeight="1" thickBot="1">
      <c r="A15" s="4"/>
      <c r="B15" s="6"/>
      <c r="C15" s="3" t="s">
        <v>16</v>
      </c>
      <c r="D15" s="128" t="s">
        <v>156</v>
      </c>
      <c r="E15" s="129"/>
      <c r="F15" s="133"/>
      <c r="G15" s="93">
        <f>'[1]Report'!$Z$16+'[1]Report'!$Z$22+'[1]Report'!$Z$30+'[1]Report'!$Z$48</f>
        <v>1905.3200000000006</v>
      </c>
      <c r="H15" s="5"/>
    </row>
    <row r="16" spans="1:8" ht="13.5" customHeight="1" thickBot="1">
      <c r="A16" s="4"/>
      <c r="B16" s="6"/>
      <c r="C16" s="3" t="s">
        <v>16</v>
      </c>
      <c r="D16" s="128" t="s">
        <v>157</v>
      </c>
      <c r="E16" s="129"/>
      <c r="F16" s="133"/>
      <c r="G16" s="94">
        <f>'[1]Report'!$S$22+'[1]Report'!$S$30+'[1]Report'!$S$31+G14-G15</f>
        <v>7231.2699999999995</v>
      </c>
      <c r="H16" s="49"/>
    </row>
    <row r="17" spans="1:8" ht="13.5" customHeight="1" thickBot="1">
      <c r="A17" s="4"/>
      <c r="B17" s="6"/>
      <c r="C17" s="3" t="s">
        <v>16</v>
      </c>
      <c r="D17" s="128" t="s">
        <v>158</v>
      </c>
      <c r="E17" s="129"/>
      <c r="F17" s="13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4">
        <f>G10</f>
        <v>10582.92</v>
      </c>
      <c r="H18" s="5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73">
        <f>G18+G15-G17</f>
        <v>12488.240000000002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71" t="s">
        <v>32</v>
      </c>
      <c r="E20" s="172"/>
      <c r="F20" s="173"/>
      <c r="G20" s="65">
        <f>'[1]Report'!$X$19+'[1]Report'!$X$55</f>
        <v>2453.67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63" t="s">
        <v>151</v>
      </c>
      <c r="E21" s="146"/>
      <c r="F21" s="164"/>
      <c r="G21" s="64">
        <f>'[1]Report'!$X$17+'[1]Report'!$X$23+'[1]Report'!$X$32+'[1]Report'!$X$50</f>
        <v>2844.6099999999997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63" t="s">
        <v>152</v>
      </c>
      <c r="E22" s="146"/>
      <c r="F22" s="164"/>
      <c r="G22" s="64">
        <f>'[1]Report'!$X$27+'[1]Report'!$X$41</f>
        <v>344.3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65" t="s">
        <v>153</v>
      </c>
      <c r="E23" s="166"/>
      <c r="F23" s="167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63" t="s">
        <v>35</v>
      </c>
      <c r="E24" s="146"/>
      <c r="F24" s="164"/>
      <c r="G24" s="87">
        <f>G25+G26+G27+G28+G29+G30</f>
        <v>9575.970000000001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8" t="s">
        <v>38</v>
      </c>
      <c r="E25" s="169"/>
      <c r="F25" s="170"/>
      <c r="G25" s="82">
        <f>'[1]Report'!$Z$12+'[1]Report'!$Z$16+'[1]Report'!$Z$17+'[1]Report'!$Z$18+'[1]Report'!$Z$19+'[1]Report'!$Z$22+'[1]Report'!$Z$23+'[1]Report'!$Z$24+'[1]Report'!$Z$25+'[1]Report'!$Z$27+'[1]Report'!$Z$41+'[1]Report'!$Z$48+'[1]Report'!$Z$49+'[1]Report'!$Z$50+'[1]Report'!$Z$51+'[1]Report'!$Z$52+'[1]Report'!$Z$53+'[1]Report'!$Z$55</f>
        <v>9575.970000000001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8" t="s">
        <v>41</v>
      </c>
      <c r="E26" s="129"/>
      <c r="F26" s="13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8" t="s">
        <v>44</v>
      </c>
      <c r="E27" s="129"/>
      <c r="F27" s="13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8" t="s">
        <v>47</v>
      </c>
      <c r="E28" s="129"/>
      <c r="F28" s="133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8" t="s">
        <v>124</v>
      </c>
      <c r="E29" s="129"/>
      <c r="F29" s="13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28" t="s">
        <v>166</v>
      </c>
      <c r="E30" s="129"/>
      <c r="F30" s="129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8" t="s">
        <v>174</v>
      </c>
      <c r="E31" s="129"/>
      <c r="F31" s="12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8" t="s">
        <v>175</v>
      </c>
      <c r="E32" s="129"/>
      <c r="F32" s="129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8" t="s">
        <v>177</v>
      </c>
      <c r="E33" s="129"/>
      <c r="F33" s="12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8" t="s">
        <v>176</v>
      </c>
      <c r="E34" s="129"/>
      <c r="F34" s="12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8" t="s">
        <v>51</v>
      </c>
      <c r="E35" s="129"/>
      <c r="F35" s="133"/>
      <c r="G35" s="66">
        <f>G24+G10</f>
        <v>20158.89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8" t="s">
        <v>53</v>
      </c>
      <c r="E36" s="129"/>
      <c r="F36" s="13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8" t="s">
        <v>55</v>
      </c>
      <c r="E37" s="129"/>
      <c r="F37" s="133"/>
      <c r="G37" s="73">
        <f>G19</f>
        <v>12488.240000000002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8" t="s">
        <v>57</v>
      </c>
      <c r="E38" s="129"/>
      <c r="F38" s="133"/>
      <c r="G38" s="88">
        <f>G11+G12-G24</f>
        <v>39138.259999999995</v>
      </c>
      <c r="H38" s="49"/>
    </row>
    <row r="39" spans="1:8" ht="38.25" customHeight="1" thickBot="1">
      <c r="A39" s="126" t="s">
        <v>58</v>
      </c>
      <c r="B39" s="127"/>
      <c r="C39" s="127"/>
      <c r="D39" s="127"/>
      <c r="E39" s="127"/>
      <c r="F39" s="123"/>
      <c r="G39" s="127"/>
      <c r="H39" s="125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1.04</v>
      </c>
      <c r="F42" s="80" t="s">
        <v>136</v>
      </c>
      <c r="G42" s="60">
        <v>3810334293</v>
      </c>
      <c r="H42" s="61">
        <f>G13</f>
        <v>282.06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2453.67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2844.6099999999997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344.3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1"/>
      <c r="G47" s="133"/>
      <c r="H47" s="61">
        <f>SUM(H41:H46)</f>
        <v>5924.64</v>
      </c>
    </row>
    <row r="48" spans="1:8" ht="19.5" customHeight="1" thickBot="1">
      <c r="A48" s="126" t="s">
        <v>64</v>
      </c>
      <c r="B48" s="127"/>
      <c r="C48" s="127"/>
      <c r="D48" s="127"/>
      <c r="E48" s="127"/>
      <c r="F48" s="127"/>
      <c r="G48" s="127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20" t="s">
        <v>141</v>
      </c>
      <c r="E49" s="12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20" t="s">
        <v>69</v>
      </c>
      <c r="E50" s="12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20" t="s">
        <v>71</v>
      </c>
      <c r="E51" s="12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20" t="s">
        <v>73</v>
      </c>
      <c r="E52" s="121"/>
      <c r="F52" s="56">
        <v>0</v>
      </c>
      <c r="G52" s="51"/>
      <c r="H52" s="49"/>
    </row>
    <row r="53" spans="1:8" ht="18.75" customHeight="1" thickBot="1">
      <c r="A53" s="130" t="s">
        <v>74</v>
      </c>
      <c r="B53" s="131"/>
      <c r="C53" s="131"/>
      <c r="D53" s="131"/>
      <c r="E53" s="131"/>
      <c r="F53" s="131"/>
      <c r="G53" s="131"/>
      <c r="H53" s="13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20" t="s">
        <v>15</v>
      </c>
      <c r="E54" s="12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20" t="s">
        <v>18</v>
      </c>
      <c r="E55" s="12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20" t="s">
        <v>20</v>
      </c>
      <c r="E56" s="12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20" t="s">
        <v>53</v>
      </c>
      <c r="E57" s="12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20" t="s">
        <v>55</v>
      </c>
      <c r="E58" s="12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61" t="s">
        <v>57</v>
      </c>
      <c r="E59" s="162"/>
      <c r="F59" s="57">
        <f>D66+E66+F66+G66+H66</f>
        <v>-1816.6899999999996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5.408856766361858</v>
      </c>
      <c r="E63" s="76">
        <f>E64/117.48</f>
        <v>7.700885257065033</v>
      </c>
      <c r="F63" s="76">
        <f>F64/12</f>
        <v>112.53416666666668</v>
      </c>
      <c r="G63" s="77">
        <f>G64/18.26</f>
        <v>0</v>
      </c>
      <c r="H63" s="78">
        <f>H64/0.88</f>
        <v>296.5113636363636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'[1]Report'!$W$43</f>
        <v>8127.24</v>
      </c>
      <c r="E64" s="65">
        <f>'[1]Report'!$X$14</f>
        <v>904.7</v>
      </c>
      <c r="F64" s="65">
        <f>'[1]Report'!$X$11+'[1]Report'!$X$20+'[1]Report'!$X$39</f>
        <v>1350.41</v>
      </c>
      <c r="G64" s="72">
        <v>0</v>
      </c>
      <c r="H64" s="68">
        <f>'[1]Report'!$W$26</f>
        <v>260.93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'[1]Report'!$Z$43</f>
        <v>8537.4</v>
      </c>
      <c r="E65" s="65">
        <f>'[1]Report'!$Z$14</f>
        <v>1530.05</v>
      </c>
      <c r="F65" s="65">
        <f>'[1]Report'!$Z$11+'[1]Report'!$Z$20+'[1]Report'!$Z$39+'[1]Report'!$Z$57</f>
        <v>2373.84</v>
      </c>
      <c r="G65" s="69">
        <v>0</v>
      </c>
      <c r="H65" s="69">
        <f>'[1]Report'!$Z$15+'[1]Report'!$Z$21+'[1]Report'!$Z$44</f>
        <v>-18.68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-410.15999999999985</v>
      </c>
      <c r="E66" s="76">
        <f>E64-E65</f>
        <v>-625.3499999999999</v>
      </c>
      <c r="F66" s="76">
        <f>F64-F65</f>
        <v>-1023.4300000000001</v>
      </c>
      <c r="G66" s="78">
        <f>G64-G65</f>
        <v>0</v>
      </c>
      <c r="H66" s="78">
        <f>H64+H65</f>
        <v>242.25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D64+'[1]Report'!$U$43</f>
        <v>7295.79</v>
      </c>
      <c r="E67" s="70">
        <f>E64+'[1]Report'!$U$14</f>
        <v>1356.32</v>
      </c>
      <c r="F67" s="71">
        <f>F64+'[1]Report'!$U$11+'[1]Report'!$U$20+'[1]Report'!$U$39+'[1]Report'!$U$57</f>
        <v>1735.53</v>
      </c>
      <c r="G67" s="71">
        <v>0</v>
      </c>
      <c r="H67" s="71">
        <f>H64+'[1]Report'!$U$26</f>
        <v>2027.4200000000003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-831.4499999999998</v>
      </c>
      <c r="E68" s="44">
        <f>E67-E64</f>
        <v>451.6199999999999</v>
      </c>
      <c r="F68" s="44">
        <f>F67-F64</f>
        <v>385.1199999999999</v>
      </c>
      <c r="G68" s="44">
        <f>G67-G64</f>
        <v>0</v>
      </c>
      <c r="H68" s="44">
        <f>H67-H64</f>
        <v>1766.4900000000002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5" t="s">
        <v>145</v>
      </c>
      <c r="E69" s="156"/>
      <c r="F69" s="156"/>
      <c r="G69" s="156"/>
      <c r="H69" s="15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8" t="s">
        <v>145</v>
      </c>
      <c r="E70" s="159"/>
      <c r="F70" s="159"/>
      <c r="G70" s="159"/>
      <c r="H70" s="160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6" t="s">
        <v>101</v>
      </c>
      <c r="B72" s="127"/>
      <c r="C72" s="127"/>
      <c r="D72" s="127"/>
      <c r="E72" s="127"/>
      <c r="F72" s="127"/>
      <c r="G72" s="127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8"/>
      <c r="F73" s="129"/>
      <c r="G73" s="13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8"/>
      <c r="F74" s="129"/>
      <c r="G74" s="13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8"/>
      <c r="F75" s="129"/>
      <c r="G75" s="13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8"/>
      <c r="F76" s="159"/>
      <c r="G76" s="160"/>
      <c r="H76" s="26">
        <f>D68+E68+F68+G68+H68</f>
        <v>1771.7800000000002</v>
      </c>
    </row>
    <row r="77" spans="1:8" ht="25.5" customHeight="1" thickBot="1">
      <c r="A77" s="126" t="s">
        <v>107</v>
      </c>
      <c r="B77" s="127"/>
      <c r="C77" s="127"/>
      <c r="D77" s="127"/>
      <c r="E77" s="127"/>
      <c r="F77" s="127"/>
      <c r="G77" s="127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8"/>
      <c r="F78" s="129"/>
      <c r="G78" s="13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8"/>
      <c r="F79" s="179"/>
      <c r="G79" s="18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75" t="s">
        <v>167</v>
      </c>
      <c r="F80" s="176"/>
      <c r="G80" s="176"/>
      <c r="H80" s="177"/>
    </row>
    <row r="81" ht="12.75">
      <c r="A81" s="1"/>
    </row>
    <row r="82" ht="12.75">
      <c r="A82" s="1"/>
    </row>
    <row r="83" spans="1:8" ht="38.25" customHeight="1">
      <c r="A83" s="174" t="s">
        <v>172</v>
      </c>
      <c r="B83" s="174"/>
      <c r="C83" s="174"/>
      <c r="D83" s="174"/>
      <c r="E83" s="174"/>
      <c r="F83" s="174"/>
      <c r="G83" s="174"/>
      <c r="H83" s="17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52" t="s">
        <v>115</v>
      </c>
      <c r="D86" s="153"/>
      <c r="E86" s="154"/>
    </row>
    <row r="87" spans="1:5" ht="18.75" customHeight="1" thickBot="1">
      <c r="A87" s="29">
        <v>2</v>
      </c>
      <c r="B87" s="4" t="s">
        <v>116</v>
      </c>
      <c r="C87" s="152" t="s">
        <v>117</v>
      </c>
      <c r="D87" s="153"/>
      <c r="E87" s="154"/>
    </row>
    <row r="88" spans="1:5" ht="16.5" customHeight="1" thickBot="1">
      <c r="A88" s="29">
        <v>3</v>
      </c>
      <c r="B88" s="4" t="s">
        <v>118</v>
      </c>
      <c r="C88" s="152" t="s">
        <v>119</v>
      </c>
      <c r="D88" s="153"/>
      <c r="E88" s="154"/>
    </row>
    <row r="89" spans="1:5" ht="13.5" thickBot="1">
      <c r="A89" s="29">
        <v>4</v>
      </c>
      <c r="B89" s="4" t="s">
        <v>16</v>
      </c>
      <c r="C89" s="152" t="s">
        <v>120</v>
      </c>
      <c r="D89" s="153"/>
      <c r="E89" s="154"/>
    </row>
    <row r="90" spans="1:5" ht="24" customHeight="1" thickBot="1">
      <c r="A90" s="29">
        <v>5</v>
      </c>
      <c r="B90" s="4" t="s">
        <v>86</v>
      </c>
      <c r="C90" s="152" t="s">
        <v>121</v>
      </c>
      <c r="D90" s="153"/>
      <c r="E90" s="154"/>
    </row>
    <row r="91" spans="1:5" ht="21" customHeight="1" thickBot="1">
      <c r="A91" s="30">
        <v>6</v>
      </c>
      <c r="B91" s="31" t="s">
        <v>122</v>
      </c>
      <c r="C91" s="152" t="s">
        <v>123</v>
      </c>
      <c r="D91" s="153"/>
      <c r="E91" s="154"/>
    </row>
    <row r="93" spans="2:3" ht="15">
      <c r="B93" s="119" t="s">
        <v>194</v>
      </c>
      <c r="C93" s="119"/>
    </row>
    <row r="94" spans="2:4" ht="24.75">
      <c r="B94" s="113" t="s">
        <v>195</v>
      </c>
      <c r="C94" s="114" t="s">
        <v>196</v>
      </c>
      <c r="D94" s="115" t="s">
        <v>197</v>
      </c>
    </row>
    <row r="95" spans="2:4" ht="25.5">
      <c r="B95" s="116" t="s">
        <v>198</v>
      </c>
      <c r="C95" s="117">
        <f>'[1]Report'!$X$40+'[1]Report'!$X$56</f>
        <v>117.35999999999999</v>
      </c>
      <c r="D95" s="118">
        <f>'[1]Report'!$Z$40</f>
        <v>0</v>
      </c>
    </row>
    <row r="96" spans="2:4" ht="25.5">
      <c r="B96" s="116" t="s">
        <v>199</v>
      </c>
      <c r="C96" s="117">
        <v>0</v>
      </c>
      <c r="D96" s="118">
        <v>0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2016-02-29T09:28:14Z</cp:lastPrinted>
  <dcterms:created xsi:type="dcterms:W3CDTF">1996-10-08T23:32:33Z</dcterms:created>
  <dcterms:modified xsi:type="dcterms:W3CDTF">2017-03-22T03:20:26Z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