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externalReferences>
    <externalReference r:id="rId6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<sst xmlns="http://schemas.openxmlformats.org/spreadsheetml/2006/main" count="291" uniqueCount="186">
  <si>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</si>
  <si>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</si>
  <si>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</si>
  <si>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</si>
  <si>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</si>
  <si>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</si>
  <si>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</si>
  <si>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</si>
  <si>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</si>
  <si>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</si>
  <si>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</si>
  <si>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</si>
  <si>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</si>
  <si>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</si>
  <si>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</si>
  <si>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</si>
  <si>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</si>
  <si>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</si>
  <si>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</si>
  <si>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</si>
  <si>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</si>
  <si>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</si>
  <si>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</si>
  <si>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</si>
  <si>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</si>
  <si>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</si>
  <si>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</si>
  <si>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</si>
  <si>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</si>
  <si>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</si>
  <si>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</si>
  <si>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</si>
  <si>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</si>
  <si>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</si>
  <si>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</si>
  <si>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</si>
  <si>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</si>
  <si>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</si>
  <si>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</si>
  <si>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</si>
  <si>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</si>
  <si>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</si>
  <si>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</si>
  <si>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</si>
  <si>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</si>
  <si>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</si>
  <si>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</si>
  <si>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</si>
  <si>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</si>
  <si>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</si>
  <si>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</si>
  <si>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</si>
  <si>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</si>
  <si>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</si>
  <si>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</si>
  <si>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</si>
  <si>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</si>
  <si>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</si>
  <si>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</si>
  <si>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</si>
  <si>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</si>
  <si>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</si>
  <si>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</si>
  <si>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</si>
  <si>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</si>
  <si>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</si>
  <si>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</si>
  <si>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</si>
  <si>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</si>
  <si>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</si>
  <si>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</si>
  <si>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</si>
  <si>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</si>
  <si>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</si>
  <si>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</si>
  <si>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</si>
  <si>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</si>
  <si>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</si>
  <si>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</si>
  <si>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</si>
  <si>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</si>
  <si>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</si>
  <si>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</si>
  <si>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</si>
  <si>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</si>
  <si>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</si>
  <si>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</si>
  <si>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</si>
  <si>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</si>
  <si>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</si>
  <si>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</si>
  <si>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</si>
  <si>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</si>
  <si>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</si>
  <si>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</si>
  <si>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</si>
  <si>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</si>
  <si>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</si>
  <si>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</si>
  <si>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</si>
  <si>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</si>
  <si>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</si>
  <si>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</si>
  <si>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</si>
  <si>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</si>
  <si>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</si>
  <si>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</si>
  <si>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</si>
  <si>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</si>
  <si>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</si>
  <si>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</si>
  <si>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</si>
  <si>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</si>
  <si>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</si>
  <si>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</si>
  <si>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</si>
  <si>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</si>
  <si>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</si>
  <si>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</si>
  <si>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</si>
  <si>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</si>
  <si>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</si>
  <si>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</si>
  <si>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</si>
  <si>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</si>
  <si>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</si>
  <si>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</si>
  <si>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</si>
  <si>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</si>
  <si>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</si>
  <si>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</si>
  <si>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</si>
  <si>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</si>
  <si>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</si>
  <si>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</si>
  <si>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</si>
  <si>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</si>
  <si>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</si>
  <si>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</si>
  <si>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</si>
  <si>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</si>
  <si>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</si>
  <si>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</si>
  <si>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</si>
  <si>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</si>
  <si>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</si>
  <si>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</si>
  <si>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</si>
  <si>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</si>
  <si>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</si>
  <si>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</si>
  <si>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</si>
  <si>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</si>
  <si>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</si>
  <si>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</si>
  <si>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</si>
  <si>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</si>
  <si>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</si>
  <si>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</si>
  <si>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</si>
  <si>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</si>
  <si>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</si>
  <si>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</si>
  <si>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</si>
  <si>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</si>
  <si>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</si>
  <si>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</si>
  <si>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</si>
  <si>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</si>
  <si>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</si>
  <si>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</si>
  <si>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</si>
  <si>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</si>
  <si>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</si>
  <si>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</si>
  <si>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</si>
  <si>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</si>
  <si>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</si>
  <si>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</si>
  <si>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</si>
  <si>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</si>
  <si>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</si>
  <si>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</t>
  </si>
  <si>
    <t>ГВС повышающий коэффициент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</si>
  <si>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ЛЕНИНА, д. 4                                                                                                                                                                         за 2016  год</t>
  </si>
  <si>
    <t>кв. 1,2,3,4,5,6,7,8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</si>
</sst>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18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4" borderId="18" xfId="0" applyNumberFormat="1" applyFont="1" applyFill="1" applyBorder="1" applyAlignment="1">
      <alignment horizontal="right" vertical="top" wrapText="1"/>
    </xf>
    <xf numFmtId="4" fontId="4" fillId="33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0" fontId="0" fillId="0" borderId="33" xfId="0" applyBorder="1" applyAlignment="1">
      <alignment/>
    </xf>
    <xf numFmtId="0" fontId="0" fillId="33" borderId="33" xfId="0" applyFill="1" applyBorder="1" applyAlignment="1">
      <alignment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User\LOCALS~1\Temp\Xl0000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52">
          <cell r="X52">
            <v>191.18</v>
          </cell>
          <cell r="Z52">
            <v>310.7</v>
          </cell>
        </row>
        <row r="53">
          <cell r="Z53">
            <v>1193.8399999999976</v>
          </cell>
        </row>
        <row r="54">
          <cell r="Z54">
            <v>410.00999999999976</v>
          </cell>
        </row>
        <row r="55">
          <cell r="U55">
            <v>-759.1899999999999</v>
          </cell>
          <cell r="X55">
            <v>12889.27</v>
          </cell>
          <cell r="Z55">
            <v>15181.16999999998</v>
          </cell>
        </row>
        <row r="57">
          <cell r="S57">
            <v>3823.1400000000003</v>
          </cell>
          <cell r="X57">
            <v>3306.62</v>
          </cell>
          <cell r="Z57">
            <v>2438.8600000000006</v>
          </cell>
        </row>
        <row r="58">
          <cell r="S58">
            <v>25295.11</v>
          </cell>
          <cell r="X58">
            <v>21698.64</v>
          </cell>
          <cell r="Z58">
            <v>15567.599999999999</v>
          </cell>
        </row>
        <row r="59">
          <cell r="Z59">
            <v>4372.040000000002</v>
          </cell>
        </row>
        <row r="60">
          <cell r="Z60">
            <v>54.42999999999999</v>
          </cell>
        </row>
        <row r="61">
          <cell r="Z61">
            <v>23681.769999999968</v>
          </cell>
        </row>
        <row r="62">
          <cell r="U62">
            <v>5952.319999999999</v>
          </cell>
          <cell r="X62">
            <v>12466.73</v>
          </cell>
          <cell r="Z62">
            <v>4264.86</v>
          </cell>
        </row>
        <row r="63">
          <cell r="U63">
            <v>1217.94</v>
          </cell>
          <cell r="X63">
            <v>2550.91</v>
          </cell>
          <cell r="Z63">
            <v>872.6600000000002</v>
          </cell>
        </row>
        <row r="64">
          <cell r="U64">
            <v>-14229.160000000002</v>
          </cell>
          <cell r="X64">
            <v>38119.44</v>
          </cell>
          <cell r="Z64">
            <v>16328.699999999995</v>
          </cell>
        </row>
        <row r="66">
          <cell r="U66">
            <v>179.25</v>
          </cell>
          <cell r="X66">
            <v>271.6700000000001</v>
          </cell>
          <cell r="Z66">
            <v>130.61</v>
          </cell>
        </row>
        <row r="67">
          <cell r="U67">
            <v>36.67</v>
          </cell>
          <cell r="X67">
            <v>55.6</v>
          </cell>
          <cell r="Z67">
            <v>26.700000000000003</v>
          </cell>
        </row>
        <row r="68">
          <cell r="U68">
            <v>-439.47</v>
          </cell>
          <cell r="X68">
            <v>1128.29</v>
          </cell>
          <cell r="Z68">
            <v>604.5999999999999</v>
          </cell>
        </row>
        <row r="69">
          <cell r="U69">
            <v>-11.45</v>
          </cell>
          <cell r="X69">
            <v>231567.06000000006</v>
          </cell>
          <cell r="Z69">
            <v>147040.14</v>
          </cell>
        </row>
        <row r="70">
          <cell r="S70">
            <v>99.22</v>
          </cell>
          <cell r="Z70">
            <v>16.75</v>
          </cell>
        </row>
        <row r="71">
          <cell r="X71">
            <v>759.46</v>
          </cell>
          <cell r="Z71">
            <v>311.51</v>
          </cell>
        </row>
        <row r="72">
          <cell r="Z72">
            <v>2683.2200000000003</v>
          </cell>
        </row>
        <row r="73">
          <cell r="Z73">
            <v>440.8599999999998</v>
          </cell>
        </row>
        <row r="74">
          <cell r="U74">
            <v>0</v>
          </cell>
          <cell r="X74">
            <v>358.9199999999999</v>
          </cell>
          <cell r="Z74">
            <v>289.31</v>
          </cell>
        </row>
        <row r="75">
          <cell r="Z75">
            <v>3437.6799999999994</v>
          </cell>
        </row>
        <row r="76">
          <cell r="Z76">
            <v>762.8000000000001</v>
          </cell>
        </row>
        <row r="77">
          <cell r="U77">
            <v>-1329.8799999999997</v>
          </cell>
          <cell r="X77">
            <v>19336.66</v>
          </cell>
          <cell r="Z77">
            <v>8681.110000000004</v>
          </cell>
        </row>
        <row r="78">
          <cell r="Z78">
            <v>1529.1499999999999</v>
          </cell>
        </row>
        <row r="79">
          <cell r="S79">
            <v>12483.720000000001</v>
          </cell>
          <cell r="X79">
            <v>9896.76</v>
          </cell>
          <cell r="Z79">
            <v>8722.059999999998</v>
          </cell>
        </row>
        <row r="80">
          <cell r="S80">
            <v>456.73</v>
          </cell>
          <cell r="Z80">
            <v>73.52</v>
          </cell>
        </row>
        <row r="81">
          <cell r="S81">
            <v>7565.179999999999</v>
          </cell>
          <cell r="U81">
            <v>-909.15</v>
          </cell>
          <cell r="W81">
            <v>14069.119999999999</v>
          </cell>
          <cell r="Z81">
            <v>9642.729999999998</v>
          </cell>
        </row>
        <row r="82">
          <cell r="S82">
            <v>6540.51</v>
          </cell>
          <cell r="Z82">
            <v>1124.8500000000001</v>
          </cell>
        </row>
        <row r="83">
          <cell r="S83">
            <v>10303.67</v>
          </cell>
          <cell r="X83">
            <v>17842.32</v>
          </cell>
          <cell r="Z83">
            <v>13049.329999999998</v>
          </cell>
        </row>
        <row r="84">
          <cell r="S84">
            <v>1366.93</v>
          </cell>
          <cell r="Z84">
            <v>177.57000000000002</v>
          </cell>
        </row>
        <row r="85">
          <cell r="S85">
            <v>695.94</v>
          </cell>
          <cell r="Z85">
            <v>112.13</v>
          </cell>
        </row>
        <row r="86">
          <cell r="S86">
            <v>178.54999999999998</v>
          </cell>
          <cell r="Z86">
            <v>28.79</v>
          </cell>
        </row>
        <row r="87">
          <cell r="U87">
            <v>-565.14</v>
          </cell>
          <cell r="X87">
            <v>8103.56</v>
          </cell>
          <cell r="Z87">
            <v>3626.3800000000006</v>
          </cell>
        </row>
        <row r="88">
          <cell r="Z88">
            <v>148.48999999999998</v>
          </cell>
        </row>
        <row r="89">
          <cell r="Z89">
            <v>104.39999999999999</v>
          </cell>
        </row>
        <row r="90">
          <cell r="S90">
            <v>11173.55</v>
          </cell>
          <cell r="X90">
            <v>17888.88</v>
          </cell>
          <cell r="Z90">
            <v>13464.77</v>
          </cell>
        </row>
        <row r="91">
          <cell r="X91">
            <v>723.29</v>
          </cell>
          <cell r="Z91">
            <v>355.13</v>
          </cell>
        </row>
        <row r="92">
          <cell r="Z92">
            <v>113.19999999999999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6"/>
  <sheetViews>
    <sheetView tabSelected="1" view="pageBreakPreview" zoomScaleSheetLayoutView="100" zoomScalePageLayoutView="0" workbookViewId="0" topLeftCell="A70">
      <selection activeCell="D97" sqref="D97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12" t="s">
        <v>184</v>
      </c>
      <c r="B1" s="112"/>
      <c r="C1" s="112"/>
      <c r="D1" s="112"/>
      <c r="E1" s="112"/>
      <c r="F1" s="112"/>
      <c r="G1" s="112"/>
      <c r="H1" s="112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22"/>
      <c r="E3" s="123"/>
      <c r="F3" s="12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13"/>
      <c r="E4" s="114"/>
      <c r="F4" s="115"/>
      <c r="G4" s="10">
        <v>42825</v>
      </c>
      <c r="H4" s="5"/>
    </row>
    <row r="5" spans="1:8" ht="26.25" thickBot="1">
      <c r="A5" s="4" t="s">
        <v>9</v>
      </c>
      <c r="B5" s="4" t="s">
        <v>10</v>
      </c>
      <c r="C5" s="3"/>
      <c r="D5" s="116"/>
      <c r="E5" s="117"/>
      <c r="F5" s="118"/>
      <c r="G5" s="35">
        <v>42370</v>
      </c>
      <c r="H5" s="35"/>
    </row>
    <row r="6" spans="1:8" ht="26.25" thickBot="1">
      <c r="A6" s="4" t="s">
        <v>11</v>
      </c>
      <c r="B6" s="4" t="s">
        <v>12</v>
      </c>
      <c r="C6" s="3"/>
      <c r="D6" s="119"/>
      <c r="E6" s="120"/>
      <c r="F6" s="121"/>
      <c r="G6" s="36">
        <v>42735</v>
      </c>
      <c r="H6" s="5"/>
    </row>
    <row r="7" spans="1:8" ht="38.25" customHeight="1" thickBot="1">
      <c r="A7" s="99" t="s">
        <v>13</v>
      </c>
      <c r="B7" s="100"/>
      <c r="C7" s="100"/>
      <c r="D7" s="101"/>
      <c r="E7" s="101"/>
      <c r="F7" s="101"/>
      <c r="G7" s="100"/>
      <c r="H7" s="102"/>
    </row>
    <row r="8" spans="1:8" ht="33" customHeight="1" thickBot="1">
      <c r="A8" s="40" t="s">
        <v>0</v>
      </c>
      <c r="B8" s="39" t="s">
        <v>1</v>
      </c>
      <c r="C8" s="41" t="s">
        <v>2</v>
      </c>
      <c r="D8" s="125" t="s">
        <v>3</v>
      </c>
      <c r="E8" s="126"/>
      <c r="F8" s="127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40" t="s">
        <v>15</v>
      </c>
      <c r="E9" s="123"/>
      <c r="F9" s="141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40" t="s">
        <v>18</v>
      </c>
      <c r="E10" s="123"/>
      <c r="F10" s="141"/>
      <c r="G10" s="63">
        <v>-45275.77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40" t="s">
        <v>20</v>
      </c>
      <c r="E11" s="123"/>
      <c r="F11" s="141"/>
      <c r="G11" s="90">
        <f>'[1]Report'!$S$57+'[1]Report'!$S$58+'[1]Report'!$S$70+'[1]Report'!$S$79+'[1]Report'!$S$80+'[1]Report'!$S$81+'[1]Report'!$S$82+'[1]Report'!$S$83+'[1]Report'!$S$84+'[1]Report'!$S$85+'[1]Report'!$S$86+'[1]Report'!$S$90</f>
        <v>79982.25000000001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45" t="s">
        <v>23</v>
      </c>
      <c r="E12" s="146"/>
      <c r="F12" s="147"/>
      <c r="G12" s="91">
        <f>G13+G14+G20+G21+G22+G23+G31</f>
        <v>83793.19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5" t="s">
        <v>26</v>
      </c>
      <c r="E13" s="106"/>
      <c r="F13" s="110"/>
      <c r="G13" s="65">
        <f>'[1]Report'!$X$83</f>
        <v>17842.32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5" t="s">
        <v>29</v>
      </c>
      <c r="E14" s="106"/>
      <c r="F14" s="110"/>
      <c r="G14" s="92">
        <f>'[1]Report'!$X$79</f>
        <v>9896.76</v>
      </c>
      <c r="H14" s="5"/>
    </row>
    <row r="15" spans="1:8" ht="26.25" customHeight="1" thickBot="1">
      <c r="A15" s="4"/>
      <c r="B15" s="6"/>
      <c r="C15" s="3" t="s">
        <v>16</v>
      </c>
      <c r="D15" s="105" t="s">
        <v>156</v>
      </c>
      <c r="E15" s="106"/>
      <c r="F15" s="110"/>
      <c r="G15" s="93">
        <f>'[1]Report'!$Z$79+'[1]Report'!$Z$80</f>
        <v>8795.579999999998</v>
      </c>
      <c r="H15" s="5"/>
    </row>
    <row r="16" spans="1:8" ht="13.5" customHeight="1" thickBot="1">
      <c r="A16" s="4"/>
      <c r="B16" s="6"/>
      <c r="C16" s="3" t="s">
        <v>16</v>
      </c>
      <c r="D16" s="105" t="s">
        <v>157</v>
      </c>
      <c r="E16" s="106"/>
      <c r="F16" s="110"/>
      <c r="G16" s="94">
        <f>'[1]Report'!$S$79+'[1]Report'!$S$80+'[1]Report'!$X$79-'[1]Report'!$Z$79-'[1]Report'!$Z$80</f>
        <v>14041.630000000001</v>
      </c>
      <c r="H16" s="49"/>
    </row>
    <row r="17" spans="1:8" ht="13.5" customHeight="1" thickBot="1">
      <c r="A17" s="4"/>
      <c r="B17" s="6"/>
      <c r="C17" s="3" t="s">
        <v>16</v>
      </c>
      <c r="D17" s="105" t="s">
        <v>158</v>
      </c>
      <c r="E17" s="106"/>
      <c r="F17" s="110"/>
      <c r="G17" s="65">
        <v>2250</v>
      </c>
      <c r="H17" s="5"/>
    </row>
    <row r="18" spans="1:8" ht="24.75" customHeight="1" thickBot="1">
      <c r="A18" s="4"/>
      <c r="B18" s="6"/>
      <c r="C18" s="3" t="s">
        <v>16</v>
      </c>
      <c r="D18" s="105" t="s">
        <v>18</v>
      </c>
      <c r="E18" s="106"/>
      <c r="F18" s="110"/>
      <c r="G18" s="14">
        <f>G10</f>
        <v>-45275.77</v>
      </c>
      <c r="H18" s="5"/>
    </row>
    <row r="19" spans="1:8" ht="27" customHeight="1" thickBot="1">
      <c r="A19" s="4"/>
      <c r="B19" s="6"/>
      <c r="C19" s="3" t="s">
        <v>16</v>
      </c>
      <c r="D19" s="105" t="s">
        <v>55</v>
      </c>
      <c r="E19" s="106"/>
      <c r="F19" s="110"/>
      <c r="G19" s="73">
        <f>G18+G15-G17</f>
        <v>-38730.19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8" t="s">
        <v>32</v>
      </c>
      <c r="E20" s="149"/>
      <c r="F20" s="150"/>
      <c r="G20" s="65">
        <f>'[1]Report'!$X$90</f>
        <v>17888.88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40" t="s">
        <v>151</v>
      </c>
      <c r="E21" s="123"/>
      <c r="F21" s="141"/>
      <c r="G21" s="64">
        <f>'[1]Report'!$W$81+'[1]Report'!$U$81</f>
        <v>13159.97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40" t="s">
        <v>152</v>
      </c>
      <c r="E22" s="123"/>
      <c r="F22" s="141"/>
      <c r="G22" s="64">
        <f>'[1]Report'!$X$57</f>
        <v>3306.62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42" t="s">
        <v>153</v>
      </c>
      <c r="E23" s="143"/>
      <c r="F23" s="144"/>
      <c r="G23" s="64">
        <f>'[1]Report'!$X$58</f>
        <v>21698.64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40" t="s">
        <v>35</v>
      </c>
      <c r="E24" s="123"/>
      <c r="F24" s="141"/>
      <c r="G24" s="87">
        <f>G25+G26+G27+G28+G29+G30</f>
        <v>64418.95999999999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45" t="s">
        <v>38</v>
      </c>
      <c r="E25" s="146"/>
      <c r="F25" s="147"/>
      <c r="G25" s="82">
        <f>'[1]Report'!$Z$57+'[1]Report'!$Z$58+'[1]Report'!$Z$70+'[1]Report'!$Z$79+'[1]Report'!$Z$80+'[1]Report'!$Z$81+'[1]Report'!$Z$82+'[1]Report'!$Z$83+'[1]Report'!$Z$84+'[1]Report'!$Z$85+'[1]Report'!$Z$86+'[1]Report'!$Z$90</f>
        <v>64418.95999999999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5" t="s">
        <v>41</v>
      </c>
      <c r="E26" s="106"/>
      <c r="F26" s="110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5" t="s">
        <v>44</v>
      </c>
      <c r="E27" s="106"/>
      <c r="F27" s="110"/>
      <c r="G27" s="82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5" t="s">
        <v>47</v>
      </c>
      <c r="E28" s="106"/>
      <c r="F28" s="110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5" t="s">
        <v>124</v>
      </c>
      <c r="E29" s="106"/>
      <c r="F29" s="110"/>
      <c r="G29" s="70">
        <v>0</v>
      </c>
      <c r="H29" s="83"/>
      <c r="I29" s="79"/>
    </row>
    <row r="30" spans="1:9" ht="13.5" customHeight="1" thickBot="1">
      <c r="A30" s="4"/>
      <c r="B30" s="13"/>
      <c r="C30" s="3"/>
      <c r="D30" s="105" t="s">
        <v>166</v>
      </c>
      <c r="E30" s="106"/>
      <c r="F30" s="106"/>
      <c r="G30" s="89">
        <f>G32-G33-(G31-G32)</f>
        <v>0</v>
      </c>
      <c r="H30" s="84"/>
      <c r="I30" s="79"/>
    </row>
    <row r="31" spans="1:9" ht="13.5" customHeight="1" thickBot="1">
      <c r="A31" s="4"/>
      <c r="B31" s="13"/>
      <c r="C31" s="3"/>
      <c r="D31" s="105" t="s">
        <v>174</v>
      </c>
      <c r="E31" s="106"/>
      <c r="F31" s="106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05" t="s">
        <v>175</v>
      </c>
      <c r="E32" s="106"/>
      <c r="F32" s="106"/>
      <c r="G32" s="85">
        <v>0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05" t="s">
        <v>177</v>
      </c>
      <c r="E33" s="106"/>
      <c r="F33" s="106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05" t="s">
        <v>176</v>
      </c>
      <c r="E34" s="106"/>
      <c r="F34" s="106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5" t="s">
        <v>51</v>
      </c>
      <c r="E35" s="106"/>
      <c r="F35" s="110"/>
      <c r="G35" s="66">
        <f>G24+G10</f>
        <v>19143.189999999995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5" t="s">
        <v>53</v>
      </c>
      <c r="E36" s="106"/>
      <c r="F36" s="110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5" t="s">
        <v>55</v>
      </c>
      <c r="E37" s="106"/>
      <c r="F37" s="110"/>
      <c r="G37" s="73">
        <f>G19</f>
        <v>-38730.19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5" t="s">
        <v>57</v>
      </c>
      <c r="E38" s="106"/>
      <c r="F38" s="110"/>
      <c r="G38" s="88">
        <f>G11+G12-G24</f>
        <v>99356.48000000001</v>
      </c>
      <c r="H38" s="49"/>
    </row>
    <row r="39" spans="1:8" ht="38.25" customHeight="1" thickBot="1">
      <c r="A39" s="103" t="s">
        <v>58</v>
      </c>
      <c r="B39" s="104"/>
      <c r="C39" s="104"/>
      <c r="D39" s="104"/>
      <c r="E39" s="104"/>
      <c r="F39" s="100"/>
      <c r="G39" s="104"/>
      <c r="H39" s="102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2250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3.84</v>
      </c>
      <c r="F42" s="80" t="s">
        <v>136</v>
      </c>
      <c r="G42" s="60">
        <v>3810334293</v>
      </c>
      <c r="H42" s="61">
        <f>G13</f>
        <v>17842.32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1" t="s">
        <v>137</v>
      </c>
      <c r="G43" s="60">
        <v>3848000155</v>
      </c>
      <c r="H43" s="61">
        <f>G20</f>
        <v>17888.88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1" t="s">
        <v>138</v>
      </c>
      <c r="G44" s="60">
        <v>3837003965</v>
      </c>
      <c r="H44" s="61">
        <f>G21</f>
        <v>13159.97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3306.62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6.37</v>
      </c>
      <c r="F46" s="62" t="s">
        <v>139</v>
      </c>
      <c r="G46" s="60">
        <v>3848006622</v>
      </c>
      <c r="H46" s="61">
        <f>G23</f>
        <v>21698.64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28"/>
      <c r="G47" s="110"/>
      <c r="H47" s="61">
        <f>SUM(H41:H46)</f>
        <v>76146.43</v>
      </c>
    </row>
    <row r="48" spans="1:8" ht="19.5" customHeight="1" thickBot="1">
      <c r="A48" s="103" t="s">
        <v>64</v>
      </c>
      <c r="B48" s="104"/>
      <c r="C48" s="104"/>
      <c r="D48" s="104"/>
      <c r="E48" s="104"/>
      <c r="F48" s="104"/>
      <c r="G48" s="104"/>
      <c r="H48" s="111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97" t="s">
        <v>141</v>
      </c>
      <c r="E49" s="98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97" t="s">
        <v>69</v>
      </c>
      <c r="E50" s="98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97" t="s">
        <v>71</v>
      </c>
      <c r="E51" s="98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97" t="s">
        <v>73</v>
      </c>
      <c r="E52" s="98"/>
      <c r="F52" s="56">
        <v>0</v>
      </c>
      <c r="G52" s="51"/>
      <c r="H52" s="49"/>
    </row>
    <row r="53" spans="1:8" ht="18.75" customHeight="1" thickBot="1">
      <c r="A53" s="107" t="s">
        <v>74</v>
      </c>
      <c r="B53" s="108"/>
      <c r="C53" s="108"/>
      <c r="D53" s="108"/>
      <c r="E53" s="108"/>
      <c r="F53" s="108"/>
      <c r="G53" s="108"/>
      <c r="H53" s="109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97" t="s">
        <v>15</v>
      </c>
      <c r="E54" s="98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97" t="s">
        <v>18</v>
      </c>
      <c r="E55" s="98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97" t="s">
        <v>20</v>
      </c>
      <c r="E56" s="98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97" t="s">
        <v>53</v>
      </c>
      <c r="E57" s="98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97" t="s">
        <v>55</v>
      </c>
      <c r="E58" s="98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38" t="s">
        <v>57</v>
      </c>
      <c r="E59" s="139"/>
      <c r="F59" s="57">
        <f>D66+E66+F66+G66+H66</f>
        <v>91601.47000000012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f>D64/1502.58</f>
        <v>154.11296569899775</v>
      </c>
      <c r="E63" s="76">
        <f>E64/117.48</f>
        <v>464.6973101804562</v>
      </c>
      <c r="F63" s="76">
        <f>F64/12</f>
        <v>1090.0375000000001</v>
      </c>
      <c r="G63" s="77">
        <f>G64/18.26</f>
        <v>1502.7502738225628</v>
      </c>
      <c r="H63" s="78">
        <f>H64/0.88</f>
        <v>4165.386363636364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'[1]Report'!$X$69</f>
        <v>231567.06000000006</v>
      </c>
      <c r="E64" s="65">
        <f>'[1]Report'!$X$62+'[1]Report'!$X$63+'[1]Report'!$X$64+'[1]Report'!$X$66+'[1]Report'!$X$67+'[1]Report'!$X$68</f>
        <v>54592.64</v>
      </c>
      <c r="F64" s="65">
        <f>'[1]Report'!$X$52+'[1]Report'!$X$55</f>
        <v>13080.45</v>
      </c>
      <c r="G64" s="72">
        <f>'[1]Report'!$X$77+'[1]Report'!$X$87</f>
        <v>27440.22</v>
      </c>
      <c r="H64" s="68">
        <f>'[1]Report'!$X$57+'[1]Report'!$X$74</f>
        <v>3665.54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f>'[1]Report'!$Z$61+'[1]Report'!$Z$69+'[1]Report'!$Z$75+'[1]Report'!$Z$76</f>
        <v>174922.38999999996</v>
      </c>
      <c r="E65" s="65">
        <f>'[1]Report'!$Z$59+'[1]Report'!$Z$60+'[1]Report'!$Z$62+'[1]Report'!$Z$63+'[1]Report'!$Z$64+'[1]Report'!$Z$66+'[1]Report'!$Z$67+'[1]Report'!$Z$68+'[1]Report'!$Z$72+'[1]Report'!$Z$73</f>
        <v>29778.679999999997</v>
      </c>
      <c r="F65" s="65">
        <f>'[1]Report'!$Z$52+'[1]Report'!$Z$55+'[1]Report'!$Z$92</f>
        <v>15605.069999999982</v>
      </c>
      <c r="G65" s="69">
        <f>'[1]Report'!$Z$53+'[1]Report'!$Z$54+'[1]Report'!$Z$77+'[1]Report'!$Z$78+'[1]Report'!$Z$87+'[1]Report'!$Z$88+'[1]Report'!$Z$89</f>
        <v>15693.380000000001</v>
      </c>
      <c r="H65" s="69">
        <f>'[1]Report'!$Z$57+'[1]Report'!$Z$70+'[1]Report'!$Z$74</f>
        <v>2744.9200000000005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56644.6700000001</v>
      </c>
      <c r="E66" s="76">
        <f>E64-E65</f>
        <v>24813.960000000003</v>
      </c>
      <c r="F66" s="76">
        <f>F64-F65</f>
        <v>-2524.619999999981</v>
      </c>
      <c r="G66" s="78">
        <f>G64-G65</f>
        <v>11746.84</v>
      </c>
      <c r="H66" s="78">
        <f>H64-H65</f>
        <v>920.6199999999994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D64+'[1]Report'!$U$69</f>
        <v>231555.61000000004</v>
      </c>
      <c r="E67" s="70">
        <f>E64+'[1]Report'!$U$62+'[1]Report'!$U$63+'[1]Report'!$U$64+'[1]Report'!$U$66+'[1]Report'!$U$67+'[1]Report'!$U$68</f>
        <v>47310.189999999995</v>
      </c>
      <c r="F67" s="70">
        <f>F64+'[1]Report'!$U$55</f>
        <v>12321.26</v>
      </c>
      <c r="G67" s="71">
        <f>G64+'[1]Report'!$U$77+'[1]Report'!$U$87</f>
        <v>25545.2</v>
      </c>
      <c r="H67" s="71">
        <f>H64+'[1]Report'!$U$74</f>
        <v>3665.54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-11.450000000011642</v>
      </c>
      <c r="E68" s="44">
        <f>E67-E64</f>
        <v>-7282.450000000004</v>
      </c>
      <c r="F68" s="44">
        <f>F67-F64</f>
        <v>-759.1900000000005</v>
      </c>
      <c r="G68" s="44">
        <f>G67-G64</f>
        <v>-1895.0200000000004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32" t="s">
        <v>145</v>
      </c>
      <c r="E69" s="133"/>
      <c r="F69" s="133"/>
      <c r="G69" s="133"/>
      <c r="H69" s="134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35" t="s">
        <v>145</v>
      </c>
      <c r="E70" s="136"/>
      <c r="F70" s="136"/>
      <c r="G70" s="136"/>
      <c r="H70" s="137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03" t="s">
        <v>101</v>
      </c>
      <c r="B72" s="104"/>
      <c r="C72" s="104"/>
      <c r="D72" s="104"/>
      <c r="E72" s="104"/>
      <c r="F72" s="104"/>
      <c r="G72" s="104"/>
      <c r="H72" s="111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5" t="s">
        <v>185</v>
      </c>
      <c r="F73" s="106"/>
      <c r="G73" s="110"/>
      <c r="H73" s="26">
        <v>8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5"/>
      <c r="F74" s="106"/>
      <c r="G74" s="110"/>
      <c r="H74" s="26">
        <v>8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5"/>
      <c r="F75" s="106"/>
      <c r="G75" s="110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35"/>
      <c r="F76" s="136"/>
      <c r="G76" s="137"/>
      <c r="H76" s="26">
        <f>D68+E68+F68+G68+H68</f>
        <v>-9948.110000000017</v>
      </c>
    </row>
    <row r="77" spans="1:8" ht="25.5" customHeight="1" thickBot="1">
      <c r="A77" s="103" t="s">
        <v>107</v>
      </c>
      <c r="B77" s="104"/>
      <c r="C77" s="104"/>
      <c r="D77" s="104"/>
      <c r="E77" s="104"/>
      <c r="F77" s="104"/>
      <c r="G77" s="104"/>
      <c r="H77" s="111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5">
        <v>5</v>
      </c>
      <c r="F78" s="106"/>
      <c r="G78" s="110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55">
        <v>1</v>
      </c>
      <c r="F79" s="156"/>
      <c r="G79" s="157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52" t="s">
        <v>167</v>
      </c>
      <c r="F80" s="153"/>
      <c r="G80" s="153"/>
      <c r="H80" s="154"/>
    </row>
    <row r="81" ht="12.75">
      <c r="A81" s="1"/>
    </row>
    <row r="82" ht="12.75">
      <c r="A82" s="1"/>
    </row>
    <row r="83" spans="1:8" ht="38.25" customHeight="1">
      <c r="A83" s="151" t="s">
        <v>172</v>
      </c>
      <c r="B83" s="151"/>
      <c r="C83" s="151"/>
      <c r="D83" s="151"/>
      <c r="E83" s="151"/>
      <c r="F83" s="151"/>
      <c r="G83" s="151"/>
      <c r="H83" s="151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29" t="s">
        <v>115</v>
      </c>
      <c r="D86" s="130"/>
      <c r="E86" s="131"/>
    </row>
    <row r="87" spans="1:5" ht="18.75" customHeight="1" thickBot="1">
      <c r="A87" s="29">
        <v>2</v>
      </c>
      <c r="B87" s="4" t="s">
        <v>116</v>
      </c>
      <c r="C87" s="129" t="s">
        <v>117</v>
      </c>
      <c r="D87" s="130"/>
      <c r="E87" s="131"/>
    </row>
    <row r="88" spans="1:5" ht="16.5" customHeight="1" thickBot="1">
      <c r="A88" s="29">
        <v>3</v>
      </c>
      <c r="B88" s="4" t="s">
        <v>118</v>
      </c>
      <c r="C88" s="129" t="s">
        <v>119</v>
      </c>
      <c r="D88" s="130"/>
      <c r="E88" s="131"/>
    </row>
    <row r="89" spans="1:5" ht="13.5" thickBot="1">
      <c r="A89" s="29">
        <v>4</v>
      </c>
      <c r="B89" s="4" t="s">
        <v>16</v>
      </c>
      <c r="C89" s="129" t="s">
        <v>120</v>
      </c>
      <c r="D89" s="130"/>
      <c r="E89" s="131"/>
    </row>
    <row r="90" spans="1:5" ht="24" customHeight="1" thickBot="1">
      <c r="A90" s="29">
        <v>5</v>
      </c>
      <c r="B90" s="4" t="s">
        <v>86</v>
      </c>
      <c r="C90" s="129" t="s">
        <v>121</v>
      </c>
      <c r="D90" s="130"/>
      <c r="E90" s="131"/>
    </row>
    <row r="91" spans="1:5" ht="21" customHeight="1" thickBot="1">
      <c r="A91" s="30">
        <v>6</v>
      </c>
      <c r="B91" s="31" t="s">
        <v>122</v>
      </c>
      <c r="C91" s="129" t="s">
        <v>123</v>
      </c>
      <c r="D91" s="130"/>
      <c r="E91" s="131"/>
    </row>
    <row r="93" ht="12.75">
      <c r="B93" t="s">
        <v>178</v>
      </c>
    </row>
    <row r="94" spans="2:4" ht="12.75">
      <c r="B94" s="95" t="s">
        <v>179</v>
      </c>
      <c r="C94" s="95" t="s">
        <v>180</v>
      </c>
      <c r="D94" s="95" t="s">
        <v>181</v>
      </c>
    </row>
    <row r="95" spans="2:4" ht="12.75">
      <c r="B95" s="95" t="s">
        <v>182</v>
      </c>
      <c r="C95" s="96">
        <f>'[1]Report'!$X$91</f>
        <v>723.29</v>
      </c>
      <c r="D95" s="96">
        <f>'[1]Report'!$Z$91</f>
        <v>355.13</v>
      </c>
    </row>
    <row r="96" spans="2:4" ht="12.75">
      <c r="B96" s="95" t="s">
        <v>183</v>
      </c>
      <c r="C96" s="96">
        <f>'[1]Report'!$X$71</f>
        <v>759.46</v>
      </c>
      <c r="D96" s="96">
        <f>'[1]Report'!$Z$71</f>
        <v>311.51</v>
      </c>
    </row>
  </sheetData>
  <sheetProtection/>
  <mergeCells count="69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2017-03-20T01:02:49Z</dcterms:modified>
  <cp:category/>
  <cp:version/>
  <cp:contentType/>
  <cp:contentStatus/>
</cp:coreProperties>
</file>