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<sst xmlns="http://schemas.openxmlformats.org/spreadsheetml/2006/main" count="278" uniqueCount="174">
  <si>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</si>
  <si>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</si>
  <si>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</si>
  <si>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</si>
  <si>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</si>
  <si>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</si>
  <si>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</si>
  <si>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</si>
  <si>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</si>
  <si>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</si>
  <si>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</si>
  <si>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</si>
  <si>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</si>
  <si>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</si>
  <si>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</si>
  <si>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</si>
  <si>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</si>
  <si>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</si>
  <si>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</si>
  <si>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</si>
  <si>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</si>
  <si>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</si>
  <si>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</si>
  <si>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</si>
  <si>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</si>
  <si>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</si>
  <si>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</si>
  <si>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</si>
  <si>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</si>
  <si>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</si>
  <si>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</si>
  <si>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</si>
  <si>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</si>
  <si>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</si>
  <si>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</si>
  <si>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</si>
  <si>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</si>
  <si>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</si>
  <si>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</si>
  <si>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</si>
  <si>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</si>
  <si>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</si>
  <si>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</si>
  <si>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</si>
  <si>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</si>
  <si>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</si>
  <si>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</si>
  <si>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</si>
  <si>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</si>
  <si>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</si>
  <si>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</si>
  <si>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</si>
  <si>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</si>
  <si>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</si>
  <si>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</si>
  <si>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</si>
  <si>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</si>
  <si>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</si>
  <si>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</si>
  <si>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</si>
  <si>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</si>
  <si>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</si>
  <si>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</si>
  <si>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</si>
  <si>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</si>
  <si>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</si>
  <si>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</si>
  <si>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</si>
  <si>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</si>
  <si>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</si>
  <si>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</si>
  <si>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</si>
  <si>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</si>
  <si>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</si>
  <si>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</si>
  <si>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</si>
  <si>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</si>
  <si>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</si>
  <si>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</si>
  <si>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</si>
  <si>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</si>
  <si>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</si>
  <si>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</si>
  <si>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</si>
  <si>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</si>
  <si>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</si>
  <si>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</si>
  <si>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</si>
  <si>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</si>
  <si>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</si>
  <si>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</si>
  <si>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</si>
  <si>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</si>
  <si>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</si>
  <si>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</si>
  <si>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</si>
  <si>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</si>
  <si>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</si>
  <si>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</si>
  <si>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</si>
  <si>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</si>
  <si>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</si>
  <si>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</si>
  <si>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</si>
  <si>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</si>
  <si>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</si>
  <si>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</si>
  <si>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</si>
  <si>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</si>
  <si>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</si>
  <si>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</si>
  <si>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</si>
  <si>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</si>
  <si>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</si>
  <si>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</si>
  <si>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</si>
  <si>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</si>
  <si>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</si>
  <si>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</si>
  <si>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</si>
  <si>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</si>
  <si>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</si>
  <si>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</si>
  <si>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</si>
  <si>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</si>
  <si>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</si>
  <si>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</si>
  <si>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</si>
  <si>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</si>
  <si>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</si>
  <si>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</si>
  <si>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</si>
  <si>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</si>
  <si>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</si>
  <si>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</si>
  <si>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</si>
  <si>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</si>
  <si>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</si>
  <si>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</si>
  <si>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</si>
  <si>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</si>
  <si>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</si>
  <si>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</si>
  <si>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</si>
  <si>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</si>
  <si>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</si>
  <si>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</si>
  <si>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</si>
  <si>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</si>
  <si>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</si>
  <si>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</si>
  <si>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</si>
  <si>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</si>
  <si>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</si>
  <si>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</si>
  <si>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</si>
  <si>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</si>
  <si>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</si>
  <si>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</si>
  <si>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</si>
  <si>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</si>
  <si>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</si>
  <si>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</si>
  <si>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</si>
  <si>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</si>
  <si>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</si>
  <si>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</si>
  <si>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</si>
  <si>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</si>
  <si>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</si>
  <si>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</si>
  <si>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</si>
  <si>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</si>
  <si>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92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</si>
</sst>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173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1"/>
      <c r="E3" s="108"/>
      <c r="F3" s="14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2"/>
      <c r="E4" s="133"/>
      <c r="F4" s="13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5"/>
      <c r="E5" s="136"/>
      <c r="F5" s="13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8"/>
      <c r="E6" s="139"/>
      <c r="F6" s="140"/>
      <c r="G6" s="36">
        <v>42369</v>
      </c>
      <c r="H6" s="5"/>
    </row>
    <row r="7" spans="1:8" ht="38.25" customHeight="1" thickBot="1">
      <c r="A7" s="143" t="s">
        <v>13</v>
      </c>
      <c r="B7" s="144"/>
      <c r="C7" s="144"/>
      <c r="D7" s="145"/>
      <c r="E7" s="145"/>
      <c r="F7" s="145"/>
      <c r="G7" s="144"/>
      <c r="H7" s="146"/>
    </row>
    <row r="8" spans="1:8" ht="33" customHeight="1" thickBot="1">
      <c r="A8" s="40" t="s">
        <v>0</v>
      </c>
      <c r="B8" s="39" t="s">
        <v>1</v>
      </c>
      <c r="C8" s="41" t="s">
        <v>2</v>
      </c>
      <c r="D8" s="113" t="s">
        <v>3</v>
      </c>
      <c r="E8" s="114"/>
      <c r="F8" s="11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64">
        <v>-113821.61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65">
        <f>6515.34+16872.6+7609.85+9223.89+2700.97+8369.29</f>
        <v>51291.94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0" t="s">
        <v>23</v>
      </c>
      <c r="E12" s="111"/>
      <c r="F12" s="112"/>
      <c r="G12" s="63">
        <f>G13+G14+G20+G21+G22+G23</f>
        <v>396601.18000000005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5" t="s">
        <v>26</v>
      </c>
      <c r="E13" s="96"/>
      <c r="F13" s="97"/>
      <c r="G13" s="66">
        <f>6467.06+30270.55</f>
        <v>36737.61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5" t="s">
        <v>29</v>
      </c>
      <c r="E14" s="96"/>
      <c r="F14" s="97"/>
      <c r="G14" s="66">
        <f>11019.46+55097.3</f>
        <v>66116.76000000001</v>
      </c>
      <c r="H14" s="5"/>
    </row>
    <row r="15" spans="1:8" ht="26.25" customHeight="1" thickBot="1">
      <c r="A15" s="4"/>
      <c r="B15" s="6"/>
      <c r="C15" s="3" t="s">
        <v>16</v>
      </c>
      <c r="D15" s="95" t="s">
        <v>156</v>
      </c>
      <c r="E15" s="96"/>
      <c r="F15" s="97"/>
      <c r="G15" s="66">
        <f>8229.88+3586.88+43435.49+964.3+7089.55</f>
        <v>63306.100000000006</v>
      </c>
      <c r="H15" s="5"/>
    </row>
    <row r="16" spans="1:8" ht="13.5" customHeight="1" thickBot="1">
      <c r="A16" s="4"/>
      <c r="B16" s="6"/>
      <c r="C16" s="3" t="s">
        <v>16</v>
      </c>
      <c r="D16" s="95" t="s">
        <v>157</v>
      </c>
      <c r="E16" s="96"/>
      <c r="F16" s="97"/>
      <c r="G16" s="67">
        <f>8369.29+G14-G15</f>
        <v>11179.950000000012</v>
      </c>
      <c r="H16" s="49"/>
    </row>
    <row r="17" spans="1:8" ht="13.5" customHeight="1" thickBot="1">
      <c r="A17" s="4"/>
      <c r="B17" s="6"/>
      <c r="C17" s="3" t="s">
        <v>16</v>
      </c>
      <c r="D17" s="95" t="s">
        <v>158</v>
      </c>
      <c r="E17" s="96"/>
      <c r="F17" s="97"/>
      <c r="G17" s="66">
        <v>178353.87</v>
      </c>
      <c r="H17" s="5"/>
    </row>
    <row r="18" spans="1:8" ht="24.75" customHeight="1" thickBot="1">
      <c r="A18" s="4"/>
      <c r="B18" s="6"/>
      <c r="C18" s="3" t="s">
        <v>16</v>
      </c>
      <c r="D18" s="95" t="s">
        <v>18</v>
      </c>
      <c r="E18" s="96"/>
      <c r="F18" s="97"/>
      <c r="G18" s="14">
        <f>G10</f>
        <v>-113821.61</v>
      </c>
      <c r="H18" s="5"/>
    </row>
    <row r="19" spans="1:8" ht="27" customHeight="1" thickBot="1">
      <c r="A19" s="4"/>
      <c r="B19" s="6"/>
      <c r="C19" s="3" t="s">
        <v>16</v>
      </c>
      <c r="D19" s="95" t="s">
        <v>55</v>
      </c>
      <c r="E19" s="96"/>
      <c r="F19" s="97"/>
      <c r="G19" s="76">
        <f>G18+G15-G17</f>
        <v>-228869.38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4" t="s">
        <v>32</v>
      </c>
      <c r="E20" s="105"/>
      <c r="F20" s="106"/>
      <c r="G20" s="66">
        <f>10450.26+55458.79</f>
        <v>65909.05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7" t="s">
        <v>151</v>
      </c>
      <c r="E21" s="108"/>
      <c r="F21" s="109"/>
      <c r="G21" s="65">
        <f>12002.28+60011.4</f>
        <v>72013.68000000001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7" t="s">
        <v>152</v>
      </c>
      <c r="E22" s="108"/>
      <c r="F22" s="109"/>
      <c r="G22" s="65">
        <f>3569.74+17848.7</f>
        <v>21418.440000000002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2" t="s">
        <v>153</v>
      </c>
      <c r="E23" s="123"/>
      <c r="F23" s="124"/>
      <c r="G23" s="65">
        <f>22400.94+112004.7</f>
        <v>134405.63999999998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7" t="s">
        <v>35</v>
      </c>
      <c r="E24" s="108"/>
      <c r="F24" s="109"/>
      <c r="G24" s="68">
        <f>G25+G26+G27+G28+G29+G30</f>
        <v>138842.38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0" t="s">
        <v>38</v>
      </c>
      <c r="E25" s="111"/>
      <c r="F25" s="112"/>
      <c r="G25" s="85">
        <f>4257.56+14423.67+6878.85+7859.29+2348.52+7089.55</f>
        <v>42857.44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5" t="s">
        <v>41</v>
      </c>
      <c r="E26" s="96"/>
      <c r="F26" s="9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5" t="s">
        <v>44</v>
      </c>
      <c r="E27" s="96"/>
      <c r="F27" s="97"/>
      <c r="G27" s="85">
        <f>565.91+1960.25+914.47+1050.29+312.41+964.3+69080.61</f>
        <v>74848.24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5" t="s">
        <v>47</v>
      </c>
      <c r="E28" s="96"/>
      <c r="F28" s="97"/>
      <c r="G28" s="79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5" t="s">
        <v>124</v>
      </c>
      <c r="E29" s="96"/>
      <c r="F29" s="97"/>
      <c r="G29" s="73">
        <v>21136.7</v>
      </c>
      <c r="H29" s="86"/>
      <c r="I29" s="82"/>
    </row>
    <row r="30" spans="1:9" ht="13.5" customHeight="1" thickBot="1">
      <c r="A30" s="4"/>
      <c r="B30" s="13"/>
      <c r="C30" s="3"/>
      <c r="D30" s="95" t="s">
        <v>166</v>
      </c>
      <c r="E30" s="96"/>
      <c r="F30" s="96"/>
      <c r="G30" s="88">
        <v>0</v>
      </c>
      <c r="H30" s="87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5" t="s">
        <v>51</v>
      </c>
      <c r="E31" s="96"/>
      <c r="F31" s="97"/>
      <c r="G31" s="69">
        <f>G24+G10</f>
        <v>25020.770000000004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5" t="s">
        <v>53</v>
      </c>
      <c r="E32" s="96"/>
      <c r="F32" s="9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5" t="s">
        <v>55</v>
      </c>
      <c r="E33" s="96"/>
      <c r="F33" s="97"/>
      <c r="G33" s="76">
        <f>G19</f>
        <v>-228869.38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5" t="s">
        <v>57</v>
      </c>
      <c r="E34" s="96"/>
      <c r="F34" s="97"/>
      <c r="G34" s="49">
        <f>G11+G12-G24</f>
        <v>309050.74000000005</v>
      </c>
      <c r="H34" s="49"/>
    </row>
    <row r="35" spans="1:8" ht="38.25" customHeight="1" thickBot="1">
      <c r="A35" s="128" t="s">
        <v>58</v>
      </c>
      <c r="B35" s="129"/>
      <c r="C35" s="129"/>
      <c r="D35" s="129"/>
      <c r="E35" s="129"/>
      <c r="F35" s="144"/>
      <c r="G35" s="129"/>
      <c r="H35" s="14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178353.87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1.04</v>
      </c>
      <c r="F38" s="83" t="s">
        <v>136</v>
      </c>
      <c r="G38" s="60">
        <v>3810334293</v>
      </c>
      <c r="H38" s="61">
        <f>G13</f>
        <v>36737.61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65909.05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72013.68000000001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21418.440000000002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134405.63999999998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97"/>
      <c r="H43" s="61">
        <f>SUM(H37:H42)</f>
        <v>508838.2899999999</v>
      </c>
    </row>
    <row r="44" spans="1:8" ht="19.5" customHeight="1" thickBot="1">
      <c r="A44" s="128" t="s">
        <v>64</v>
      </c>
      <c r="B44" s="129"/>
      <c r="C44" s="129"/>
      <c r="D44" s="129"/>
      <c r="E44" s="129"/>
      <c r="F44" s="129"/>
      <c r="G44" s="129"/>
      <c r="H44" s="130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147" t="s">
        <v>74</v>
      </c>
      <c r="B49" s="148"/>
      <c r="C49" s="148"/>
      <c r="D49" s="148"/>
      <c r="E49" s="148"/>
      <c r="F49" s="148"/>
      <c r="G49" s="148"/>
      <c r="H49" s="14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0" t="s">
        <v>57</v>
      </c>
      <c r="E55" s="121"/>
      <c r="F55" s="57">
        <f>D62+E62+F62+G62+H62</f>
        <v>163453.98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488.10113271839106</v>
      </c>
      <c r="E59" s="79">
        <f>E60/117.48</f>
        <v>3239.2696629213483</v>
      </c>
      <c r="F59" s="79">
        <f>F60/12</f>
        <v>6658.415</v>
      </c>
      <c r="G59" s="80">
        <f>G60/18.26</f>
        <v>10008.67743702081</v>
      </c>
      <c r="H59" s="81">
        <f>H60/0.88</f>
        <v>970.9772727272727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211292.68+522118.32</f>
        <v>733411</v>
      </c>
      <c r="E60" s="66">
        <f>70723.36+304341.09+5484.95</f>
        <v>380549.4</v>
      </c>
      <c r="F60" s="66">
        <f>8503.73+848.24+70549.01</f>
        <v>79900.98</v>
      </c>
      <c r="G60" s="75">
        <f>18016.6+6225.22+117606.78+40909.85</f>
        <v>182758.45</v>
      </c>
      <c r="H60" s="71">
        <f>317.56+536.9</f>
        <v>854.46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20027.66+152604.14+70490.78+39372.84+393063.52</f>
        <v>675558.9400000001</v>
      </c>
      <c r="E61" s="66">
        <f>5987.67+52943.28+41257.08+17231.26+186401.1+813.19+461.48+4364.6</f>
        <v>309459.66</v>
      </c>
      <c r="F61" s="66">
        <f>8119.22+3842.68+51604.83+130.06+67.57+734.7+1090.02+7963.29</f>
        <v>73552.37</v>
      </c>
      <c r="G61" s="72">
        <f>4747.78+2265.48+26156.62+13751.02+6594.85+77276.67+1936.36+15284.04+589.56+5242.46</f>
        <v>153844.83999999997</v>
      </c>
      <c r="H61" s="72">
        <f>301.64+0.65+143.45+113.67+1045.09</f>
        <v>1604.5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57852.05999999994</v>
      </c>
      <c r="E62" s="79">
        <f>E60-E61</f>
        <v>71089.74000000005</v>
      </c>
      <c r="F62" s="79">
        <f>F60-F61</f>
        <v>6348.610000000001</v>
      </c>
      <c r="G62" s="81">
        <f>G60-G61</f>
        <v>28913.610000000044</v>
      </c>
      <c r="H62" s="81">
        <f>H60-H61</f>
        <v>-750.04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552240.08+211292.68</f>
        <v>763532.76</v>
      </c>
      <c r="E63" s="73">
        <f>5590.94+307044.71+69763.37</f>
        <v>382399.02</v>
      </c>
      <c r="F63" s="73">
        <f>70164.29+848.24+10762.51</f>
        <v>81775.04</v>
      </c>
      <c r="G63" s="74">
        <f>109323.82+38080.18+20356.55+6900.8</f>
        <v>174661.34999999998</v>
      </c>
      <c r="H63" s="74">
        <f>1489.58</f>
        <v>1489.58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30121.76000000001</v>
      </c>
      <c r="E64" s="44">
        <f>E63-E60</f>
        <v>1849.6199999999953</v>
      </c>
      <c r="F64" s="44">
        <f>F63-F60</f>
        <v>1874.0599999999977</v>
      </c>
      <c r="G64" s="44">
        <f>G63-G60</f>
        <v>-8097.100000000035</v>
      </c>
      <c r="H64" s="44">
        <f>H63-H60</f>
        <v>635.1199999999999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5" t="s">
        <v>145</v>
      </c>
      <c r="E65" s="126"/>
      <c r="F65" s="126"/>
      <c r="G65" s="126"/>
      <c r="H65" s="127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8" t="s">
        <v>145</v>
      </c>
      <c r="E66" s="99"/>
      <c r="F66" s="99"/>
      <c r="G66" s="99"/>
      <c r="H66" s="100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8" t="s">
        <v>101</v>
      </c>
      <c r="B68" s="129"/>
      <c r="C68" s="129"/>
      <c r="D68" s="129"/>
      <c r="E68" s="129"/>
      <c r="F68" s="129"/>
      <c r="G68" s="129"/>
      <c r="H68" s="130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5"/>
      <c r="F69" s="96"/>
      <c r="G69" s="97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5"/>
      <c r="F70" s="96"/>
      <c r="G70" s="97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5"/>
      <c r="F71" s="96"/>
      <c r="G71" s="97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8"/>
      <c r="F72" s="99"/>
      <c r="G72" s="100"/>
      <c r="H72" s="26">
        <f>D64+E64+F64+G64+H64</f>
        <v>26383.459999999966</v>
      </c>
    </row>
    <row r="73" spans="1:8" ht="25.5" customHeight="1" thickBot="1">
      <c r="A73" s="128" t="s">
        <v>107</v>
      </c>
      <c r="B73" s="129"/>
      <c r="C73" s="129"/>
      <c r="D73" s="129"/>
      <c r="E73" s="129"/>
      <c r="F73" s="129"/>
      <c r="G73" s="129"/>
      <c r="H73" s="130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5"/>
      <c r="F74" s="96"/>
      <c r="G74" s="97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01"/>
      <c r="F75" s="102"/>
      <c r="G75" s="10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2" t="s">
        <v>167</v>
      </c>
      <c r="F76" s="93"/>
      <c r="G76" s="93"/>
      <c r="H76" s="94"/>
    </row>
    <row r="77" ht="12.75">
      <c r="A77" s="1"/>
    </row>
    <row r="78" ht="12.75">
      <c r="A78" s="1"/>
    </row>
    <row r="79" spans="1:8" ht="38.25" customHeight="1">
      <c r="A79" s="91" t="s">
        <v>172</v>
      </c>
      <c r="B79" s="91"/>
      <c r="C79" s="91"/>
      <c r="D79" s="91"/>
      <c r="E79" s="91"/>
      <c r="F79" s="91"/>
      <c r="G79" s="91"/>
      <c r="H79" s="9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7" t="s">
        <v>115</v>
      </c>
      <c r="D82" s="118"/>
      <c r="E82" s="119"/>
    </row>
    <row r="83" spans="1:5" ht="18.75" customHeight="1" thickBot="1">
      <c r="A83" s="29">
        <v>2</v>
      </c>
      <c r="B83" s="4" t="s">
        <v>116</v>
      </c>
      <c r="C83" s="117" t="s">
        <v>117</v>
      </c>
      <c r="D83" s="118"/>
      <c r="E83" s="119"/>
    </row>
    <row r="84" spans="1:5" ht="16.5" customHeight="1" thickBot="1">
      <c r="A84" s="29">
        <v>3</v>
      </c>
      <c r="B84" s="4" t="s">
        <v>118</v>
      </c>
      <c r="C84" s="117" t="s">
        <v>119</v>
      </c>
      <c r="D84" s="118"/>
      <c r="E84" s="119"/>
    </row>
    <row r="85" spans="1:5" ht="13.5" thickBot="1">
      <c r="A85" s="29">
        <v>4</v>
      </c>
      <c r="B85" s="4" t="s">
        <v>16</v>
      </c>
      <c r="C85" s="117" t="s">
        <v>120</v>
      </c>
      <c r="D85" s="118"/>
      <c r="E85" s="119"/>
    </row>
    <row r="86" spans="1:5" ht="24" customHeight="1" thickBot="1">
      <c r="A86" s="29">
        <v>5</v>
      </c>
      <c r="B86" s="4" t="s">
        <v>86</v>
      </c>
      <c r="C86" s="117" t="s">
        <v>121</v>
      </c>
      <c r="D86" s="118"/>
      <c r="E86" s="119"/>
    </row>
    <row r="87" spans="1:5" ht="21" customHeight="1" thickBot="1">
      <c r="A87" s="30">
        <v>6</v>
      </c>
      <c r="B87" s="31" t="s">
        <v>122</v>
      </c>
      <c r="C87" s="117" t="s">
        <v>123</v>
      </c>
      <c r="D87" s="118"/>
      <c r="E87" s="119"/>
    </row>
  </sheetData>
  <sheetProtection/>
  <mergeCells count="65">
    <mergeCell ref="D52:E52"/>
    <mergeCell ref="D48:E48"/>
    <mergeCell ref="A7:H7"/>
    <mergeCell ref="A35:H35"/>
    <mergeCell ref="A49:H49"/>
    <mergeCell ref="D32:F32"/>
    <mergeCell ref="D27:F27"/>
    <mergeCell ref="D33:F33"/>
    <mergeCell ref="D46:E46"/>
    <mergeCell ref="D34:F34"/>
    <mergeCell ref="D31:F31"/>
    <mergeCell ref="D30:F30"/>
    <mergeCell ref="A1:H1"/>
    <mergeCell ref="D4:F4"/>
    <mergeCell ref="D5:F5"/>
    <mergeCell ref="D6:F6"/>
    <mergeCell ref="D3:F3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D10:F10"/>
    <mergeCell ref="D11:F11"/>
    <mergeCell ref="D12:F12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D15:F15"/>
    <mergeCell ref="D16:F16"/>
    <mergeCell ref="D17:F17"/>
    <mergeCell ref="D18:F18"/>
    <mergeCell ref="D19:F19"/>
    <mergeCell ref="D50:E50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2016-03-11T07:50:03Z</dcterms:modified>
  <cp:category/>
  <cp:version/>
  <cp:contentType/>
  <cp:contentStatus/>
</cp:coreProperties>
</file>