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<sst xmlns="http://schemas.openxmlformats.org/spreadsheetml/2006/main" count="306" uniqueCount="201">
  <si>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</si>
  <si>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</si>
  <si>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</si>
  <si>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</si>
  <si>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</si>
  <si>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</si>
  <si>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</si>
  <si>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</si>
  <si>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</si>
  <si>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</si>
  <si>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</si>
  <si>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</si>
  <si>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</si>
  <si>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</si>
  <si>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</si>
  <si>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</si>
  <si>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</si>
  <si>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</si>
  <si>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</si>
  <si>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</si>
  <si>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</si>
  <si>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</si>
  <si>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</si>
  <si>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</si>
  <si>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</si>
  <si>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</si>
  <si>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</si>
  <si>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</si>
  <si>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</si>
  <si>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</si>
  <si>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</si>
  <si>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</si>
  <si>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</si>
  <si>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</si>
  <si>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</si>
  <si>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</si>
  <si>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</si>
  <si>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</si>
  <si>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</si>
  <si>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</si>
  <si>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</si>
  <si>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</si>
  <si>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</si>
  <si>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</si>
  <si>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</si>
  <si>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</si>
  <si>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</si>
  <si>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</si>
  <si>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</si>
  <si>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</si>
  <si>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</si>
  <si>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</si>
  <si>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</si>
  <si>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</si>
  <si>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</si>
  <si>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</si>
  <si>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</si>
  <si>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</si>
  <si>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</si>
  <si>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</si>
  <si>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</si>
  <si>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</si>
  <si>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</si>
  <si>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</si>
  <si>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</si>
  <si>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</si>
  <si>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</si>
  <si>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</si>
  <si>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</si>
  <si>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</si>
  <si>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</si>
  <si>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</si>
  <si>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</si>
  <si>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</si>
  <si>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</si>
  <si>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</si>
  <si>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</si>
  <si>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</si>
  <si>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</si>
  <si>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</si>
  <si>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</si>
  <si>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</si>
  <si>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</si>
  <si>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</si>
  <si>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</si>
  <si>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</si>
  <si>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</si>
  <si>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</si>
  <si>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</si>
  <si>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</si>
  <si>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</si>
  <si>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</si>
  <si>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</si>
  <si>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</si>
  <si>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</si>
  <si>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</si>
  <si>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</si>
  <si>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</si>
  <si>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</si>
  <si>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</si>
  <si>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</si>
  <si>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</si>
  <si>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</si>
  <si>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</si>
  <si>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</si>
  <si>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</si>
  <si>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</si>
  <si>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</si>
  <si>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</si>
  <si>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</si>
  <si>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</si>
  <si>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</si>
  <si>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</si>
  <si>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</si>
  <si>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</si>
  <si>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</si>
  <si>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</si>
  <si>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</si>
  <si>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</si>
  <si>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</si>
  <si>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</si>
  <si>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</si>
  <si>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</si>
  <si>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</si>
  <si>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</si>
  <si>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</si>
  <si>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</si>
  <si>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</si>
  <si>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</si>
  <si>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</si>
  <si>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</si>
  <si>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</si>
  <si>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</si>
  <si>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</si>
  <si>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</si>
  <si>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</si>
  <si>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</si>
  <si>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</si>
  <si>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</si>
  <si>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</si>
  <si>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</si>
  <si>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</si>
  <si>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</si>
  <si>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</si>
  <si>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</si>
  <si>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</si>
  <si>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</si>
  <si>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</si>
  <si>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</si>
  <si>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</si>
  <si>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</si>
  <si>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</si>
  <si>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</si>
  <si>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</si>
  <si>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</si>
  <si>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</si>
  <si>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</si>
  <si>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</si>
  <si>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</si>
  <si>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</si>
  <si>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</si>
  <si>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</si>
  <si>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</si>
  <si>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</si>
  <si>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</si>
  <si>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</si>
  <si>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</si>
  <si>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</si>
  <si>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</si>
  <si>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</si>
  <si>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</si>
  <si>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</si>
  <si>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</si>
  <si>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</si>
  <si>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</si>
  <si>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</si>
  <si>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</si>
  <si>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</si>
  <si>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</si>
  <si>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</si>
  <si>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</si>
  <si>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</si>
  <si>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</si>
  <si>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</si>
  <si>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</si>
  <si>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</si>
  <si>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</si>
  <si>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</si>
  <si>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</si>
  <si>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</si>
  <si>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</si>
  <si>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</si>
  <si>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</si>
  <si>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34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</si>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</sst>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40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0" fillId="0" borderId="37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0" fontId="49" fillId="0" borderId="37" xfId="0" applyFont="1" applyBorder="1" applyAlignment="1">
      <alignment wrapText="1"/>
    </xf>
    <xf numFmtId="0" fontId="50" fillId="0" borderId="38" xfId="0" applyFont="1" applyBorder="1" applyAlignment="1">
      <alignment horizontal="center" vertical="justify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3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40%20&#1083;&#1077;&#1090;%20&#1054;&#1082;&#1090;&#1103;&#1073;&#1088;&#1103;%20&#1046;&#1069;&#1059;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3">
          <cell r="F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35">
          <cell r="Z235">
            <v>-11.940000000001163</v>
          </cell>
        </row>
        <row r="236">
          <cell r="Z236">
            <v>-34.24999999999994</v>
          </cell>
        </row>
        <row r="237">
          <cell r="U237">
            <v>-0.33000000000000007</v>
          </cell>
          <cell r="X237">
            <v>8973.070000000002</v>
          </cell>
          <cell r="Z237">
            <v>7699.079999999996</v>
          </cell>
        </row>
        <row r="239">
          <cell r="S239">
            <v>2525.63</v>
          </cell>
          <cell r="X239">
            <v>3335.6</v>
          </cell>
          <cell r="Z239">
            <v>2466.9900000000007</v>
          </cell>
        </row>
        <row r="240">
          <cell r="S240">
            <v>16598.08</v>
          </cell>
          <cell r="X240">
            <v>21889.340000000004</v>
          </cell>
          <cell r="Z240">
            <v>15993.510000000004</v>
          </cell>
        </row>
        <row r="241">
          <cell r="Z241">
            <v>-270.580000000002</v>
          </cell>
        </row>
        <row r="243">
          <cell r="U243">
            <v>5911.25</v>
          </cell>
          <cell r="X243">
            <v>8412.919999999998</v>
          </cell>
          <cell r="Z243">
            <v>5283.8099999999995</v>
          </cell>
        </row>
        <row r="244">
          <cell r="U244">
            <v>1209.54</v>
          </cell>
          <cell r="X244">
            <v>1721.4399999999998</v>
          </cell>
          <cell r="Z244">
            <v>1081.1799999999998</v>
          </cell>
        </row>
        <row r="245">
          <cell r="U245">
            <v>-9340.280000000002</v>
          </cell>
          <cell r="X245">
            <v>31250.260000000002</v>
          </cell>
          <cell r="Z245">
            <v>19570.41</v>
          </cell>
        </row>
        <row r="247">
          <cell r="U247">
            <v>0</v>
          </cell>
          <cell r="X247">
            <v>233600.4</v>
          </cell>
          <cell r="Z247">
            <v>169487.61999999997</v>
          </cell>
        </row>
        <row r="248">
          <cell r="S248">
            <v>55.71</v>
          </cell>
          <cell r="Z248">
            <v>2.33</v>
          </cell>
        </row>
        <row r="249">
          <cell r="X249">
            <v>652.2</v>
          </cell>
          <cell r="Z249">
            <v>394.77</v>
          </cell>
        </row>
        <row r="250">
          <cell r="Z250">
            <v>366.6999999999998</v>
          </cell>
        </row>
        <row r="251">
          <cell r="Z251">
            <v>60.32999999999997</v>
          </cell>
        </row>
        <row r="256">
          <cell r="U256">
            <v>-0.39</v>
          </cell>
          <cell r="X256">
            <v>13935.379999999997</v>
          </cell>
          <cell r="Z256">
            <v>9709.679999999998</v>
          </cell>
        </row>
        <row r="257">
          <cell r="Z257">
            <v>331.80999999999995</v>
          </cell>
        </row>
        <row r="258">
          <cell r="S258">
            <v>8350.79</v>
          </cell>
          <cell r="X258">
            <v>9983.880000000001</v>
          </cell>
          <cell r="Z258">
            <v>7673.589999999999</v>
          </cell>
        </row>
        <row r="259">
          <cell r="S259">
            <v>257.26</v>
          </cell>
          <cell r="Z259">
            <v>13.449999999999989</v>
          </cell>
        </row>
        <row r="260">
          <cell r="S260">
            <v>5504.759999999999</v>
          </cell>
          <cell r="X260">
            <v>13961.509999999998</v>
          </cell>
          <cell r="Z260">
            <v>9308.689999999999</v>
          </cell>
        </row>
        <row r="261">
          <cell r="S261">
            <v>3610.39</v>
          </cell>
          <cell r="Z261">
            <v>158.31999999999982</v>
          </cell>
        </row>
        <row r="262">
          <cell r="S262">
            <v>7509.99</v>
          </cell>
          <cell r="X262">
            <v>772.8500000000001</v>
          </cell>
          <cell r="Z262">
            <v>1955.2800000000002</v>
          </cell>
        </row>
        <row r="263">
          <cell r="S263">
            <v>835.21</v>
          </cell>
          <cell r="Z263">
            <v>66.38</v>
          </cell>
        </row>
        <row r="264">
          <cell r="S264">
            <v>393.65</v>
          </cell>
          <cell r="Z264">
            <v>20.209999999999994</v>
          </cell>
        </row>
        <row r="265">
          <cell r="S265">
            <v>100.96000000000001</v>
          </cell>
          <cell r="Z265">
            <v>5.179999999999993</v>
          </cell>
        </row>
        <row r="266">
          <cell r="U266">
            <v>-60.87</v>
          </cell>
          <cell r="X266">
            <v>5840.000000000001</v>
          </cell>
          <cell r="Z266">
            <v>3983.7900000000004</v>
          </cell>
        </row>
        <row r="267">
          <cell r="Z267">
            <v>10.970000000000006</v>
          </cell>
        </row>
        <row r="268">
          <cell r="Z268">
            <v>7.339999999999989</v>
          </cell>
        </row>
        <row r="269">
          <cell r="S269">
            <v>6347.050000000001</v>
          </cell>
          <cell r="X269">
            <v>18045.960000000003</v>
          </cell>
          <cell r="Z269">
            <v>12796.960000000001</v>
          </cell>
        </row>
        <row r="270">
          <cell r="X270">
            <v>586.8199999999999</v>
          </cell>
          <cell r="Z270">
            <v>439.67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3714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8"/>
      <c r="E3" s="136"/>
      <c r="F3" s="16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36">
        <v>42735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40" t="s">
        <v>0</v>
      </c>
      <c r="B8" s="39" t="s">
        <v>1</v>
      </c>
      <c r="C8" s="41" t="s">
        <v>2</v>
      </c>
      <c r="D8" s="170" t="s">
        <v>3</v>
      </c>
      <c r="E8" s="171"/>
      <c r="F8" s="17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63">
        <v>12205.06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90">
        <f>'[2]Report'!$S$239+'[2]Report'!$S$240+'[2]Report'!$S$248+'[2]Report'!$S$258+'[2]Report'!$S$259+'[2]Report'!$S$260+'[2]Report'!$S$261+'[2]Report'!$S$262+'[2]Report'!$S$263+'[2]Report'!$S$264+'[2]Report'!$S$265+'[2]Report'!$S$269</f>
        <v>52089.48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38" t="s">
        <v>23</v>
      </c>
      <c r="E12" s="139"/>
      <c r="F12" s="140"/>
      <c r="G12" s="91">
        <f>G13+G14+G20+G21+G22+G23+G31</f>
        <v>67989.14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5">
        <f>'[2]Report'!$X$262</f>
        <v>772.8500000000001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2">
        <f>'[2]Report'!$X$258</f>
        <v>9983.880000000001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3">
        <f>'[2]Report'!$Z$258</f>
        <v>7673.589999999999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4">
        <f>'[2]Report'!$S$258+'[2]Report'!$S$259+G14-G15</f>
        <v>10918.34</v>
      </c>
      <c r="H16" s="49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5">
        <f>'[3]общий свод 2016 '!$K$721</f>
        <v>3714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12205.06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3">
        <f>G18+G15-G17</f>
        <v>16164.649999999998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1" t="s">
        <v>32</v>
      </c>
      <c r="E20" s="142"/>
      <c r="F20" s="143"/>
      <c r="G20" s="65">
        <f>'[2]Report'!$X$269</f>
        <v>18045.960000000003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5" t="s">
        <v>151</v>
      </c>
      <c r="E21" s="136"/>
      <c r="F21" s="137"/>
      <c r="G21" s="64">
        <f>'[2]Report'!$X$260</f>
        <v>13961.509999999998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5" t="s">
        <v>152</v>
      </c>
      <c r="E22" s="136"/>
      <c r="F22" s="137"/>
      <c r="G22" s="64">
        <f>'[2]Report'!$X$239</f>
        <v>3335.6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9" t="s">
        <v>153</v>
      </c>
      <c r="E23" s="150"/>
      <c r="F23" s="151"/>
      <c r="G23" s="64">
        <f>'[2]Report'!$X$240</f>
        <v>21889.340000000004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5" t="s">
        <v>35</v>
      </c>
      <c r="E24" s="136"/>
      <c r="F24" s="137"/>
      <c r="G24" s="87">
        <f>G25+G26+G27+G28+G29+G30</f>
        <v>50460.89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8" t="s">
        <v>38</v>
      </c>
      <c r="E25" s="139"/>
      <c r="F25" s="140"/>
      <c r="G25" s="82">
        <f>'[2]Report'!$Z$239+'[2]Report'!$Z$240+'[2]Report'!$Z$248+'[2]Report'!$Z$258+'[2]Report'!$Z$259+'[2]Report'!$Z$260+'[2]Report'!$Z$261+'[2]Report'!$Z$262+'[2]Report'!$Z$263+'[2]Report'!$Z$264+'[2]Report'!$Z$265+'[2]Report'!$Z$269</f>
        <v>50460.89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6" t="s">
        <v>51</v>
      </c>
      <c r="E35" s="127"/>
      <c r="F35" s="128"/>
      <c r="G35" s="66">
        <f>G24+G10</f>
        <v>62665.95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3">
        <f>G19</f>
        <v>16164.649999999998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8">
        <f>G11+G12-G24</f>
        <v>69617.73</v>
      </c>
      <c r="H38" s="49"/>
    </row>
    <row r="39" spans="1:8" ht="38.25" customHeight="1" thickBot="1">
      <c r="A39" s="155" t="s">
        <v>58</v>
      </c>
      <c r="B39" s="156"/>
      <c r="C39" s="156"/>
      <c r="D39" s="156"/>
      <c r="E39" s="156"/>
      <c r="F39" s="175"/>
      <c r="G39" s="156"/>
      <c r="H39" s="17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3714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772.8500000000001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18045.960000000003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13961.509999999998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3335.6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21889.340000000004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3"/>
      <c r="G47" s="128"/>
      <c r="H47" s="61">
        <f>SUM(H41:H46)</f>
        <v>61719.26000000001</v>
      </c>
    </row>
    <row r="48" spans="1:8" ht="19.5" customHeight="1" thickBot="1">
      <c r="A48" s="155" t="s">
        <v>64</v>
      </c>
      <c r="B48" s="156"/>
      <c r="C48" s="156"/>
      <c r="D48" s="156"/>
      <c r="E48" s="156"/>
      <c r="F48" s="156"/>
      <c r="G48" s="156"/>
      <c r="H48" s="157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20" t="s">
        <v>141</v>
      </c>
      <c r="E49" s="12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20" t="s">
        <v>69</v>
      </c>
      <c r="E50" s="12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20" t="s">
        <v>71</v>
      </c>
      <c r="E51" s="12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20" t="s">
        <v>73</v>
      </c>
      <c r="E52" s="121"/>
      <c r="F52" s="56">
        <v>0</v>
      </c>
      <c r="G52" s="51"/>
      <c r="H52" s="49"/>
    </row>
    <row r="53" spans="1:8" ht="18.75" customHeight="1" thickBot="1">
      <c r="A53" s="178" t="s">
        <v>74</v>
      </c>
      <c r="B53" s="179"/>
      <c r="C53" s="179"/>
      <c r="D53" s="179"/>
      <c r="E53" s="179"/>
      <c r="F53" s="179"/>
      <c r="G53" s="179"/>
      <c r="H53" s="180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20" t="s">
        <v>15</v>
      </c>
      <c r="E54" s="12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20" t="s">
        <v>18</v>
      </c>
      <c r="E55" s="12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20" t="s">
        <v>20</v>
      </c>
      <c r="E56" s="12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20" t="s">
        <v>53</v>
      </c>
      <c r="E57" s="12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20" t="s">
        <v>55</v>
      </c>
      <c r="E58" s="12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86457.52000000003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155.46619813920057</v>
      </c>
      <c r="E63" s="76">
        <f>E64/117.48</f>
        <v>352.26949267960504</v>
      </c>
      <c r="F63" s="76">
        <f>F64/12</f>
        <v>747.7558333333335</v>
      </c>
      <c r="G63" s="77">
        <f>G64/18.26</f>
        <v>1082.9890470974806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'[2]Report'!$X$247</f>
        <v>233600.4</v>
      </c>
      <c r="E64" s="65">
        <f>'[2]Report'!$X$243+'[2]Report'!$X$244+'[2]Report'!$X$245</f>
        <v>41384.62</v>
      </c>
      <c r="F64" s="65">
        <f>'[2]Report'!$X$237</f>
        <v>8973.070000000002</v>
      </c>
      <c r="G64" s="72">
        <f>'[2]Report'!$X$256+'[2]Report'!$X$266</f>
        <v>19775.379999999997</v>
      </c>
      <c r="H64" s="68">
        <f>'[1]Page1'!$F$13</f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'[2]Report'!$Z$247</f>
        <v>169487.61999999997</v>
      </c>
      <c r="E65" s="65">
        <f>'[2]Report'!$Z$241+'[2]Report'!$Z$243+'[2]Report'!$Z$244+'[2]Report'!$Z$245+'[2]Report'!$Z$250+'[2]Report'!$Z$251</f>
        <v>26091.850000000002</v>
      </c>
      <c r="F65" s="65">
        <f>'[2]Report'!$Z$237</f>
        <v>7699.079999999996</v>
      </c>
      <c r="G65" s="69">
        <f>'[2]Report'!$Z$235+'[2]Report'!$Z$236+'[2]Report'!$Z$256+'[2]Report'!$Z$257+'[2]Report'!$Z$266+'[2]Report'!$Z$267+'[2]Report'!$Z$268</f>
        <v>13997.399999999998</v>
      </c>
      <c r="H65" s="69">
        <f>0</f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64112.78000000003</v>
      </c>
      <c r="E66" s="76">
        <f>E64-E65</f>
        <v>15292.77</v>
      </c>
      <c r="F66" s="76">
        <f>F64-F65</f>
        <v>1273.9900000000052</v>
      </c>
      <c r="G66" s="78">
        <f>G64-G65</f>
        <v>5777.98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D64+'[2]Report'!$U$247</f>
        <v>233600.4</v>
      </c>
      <c r="E67" s="70">
        <f>E64+'[2]Report'!$U$243+'[2]Report'!$U$244+'[2]Report'!$U$245</f>
        <v>39165.130000000005</v>
      </c>
      <c r="F67" s="71">
        <f>F64+'[2]Report'!$U$237</f>
        <v>8972.740000000002</v>
      </c>
      <c r="G67" s="71">
        <f>G64+'[2]Report'!$U$256+'[2]Report'!$U$266</f>
        <v>19714.12</v>
      </c>
      <c r="H67" s="71">
        <f>0</f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-2219.489999999998</v>
      </c>
      <c r="F68" s="44">
        <f>F67-F64</f>
        <v>-0.32999999999992724</v>
      </c>
      <c r="G68" s="44">
        <f>G67-G64</f>
        <v>-61.2599999999984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2" t="s">
        <v>145</v>
      </c>
      <c r="E69" s="153"/>
      <c r="F69" s="153"/>
      <c r="G69" s="153"/>
      <c r="H69" s="15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9" t="s">
        <v>145</v>
      </c>
      <c r="E70" s="130"/>
      <c r="F70" s="130"/>
      <c r="G70" s="130"/>
      <c r="H70" s="13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55" t="s">
        <v>101</v>
      </c>
      <c r="B72" s="156"/>
      <c r="C72" s="156"/>
      <c r="D72" s="156"/>
      <c r="E72" s="156"/>
      <c r="F72" s="156"/>
      <c r="G72" s="156"/>
      <c r="H72" s="157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6" t="s">
        <v>200</v>
      </c>
      <c r="F73" s="127"/>
      <c r="G73" s="128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6"/>
      <c r="F74" s="127"/>
      <c r="G74" s="128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6"/>
      <c r="F75" s="127"/>
      <c r="G75" s="12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9"/>
      <c r="F76" s="130"/>
      <c r="G76" s="131"/>
      <c r="H76" s="26">
        <f>D68+E68+F68+G68+H68</f>
        <v>-2281.0799999999963</v>
      </c>
    </row>
    <row r="77" spans="1:8" ht="25.5" customHeight="1" thickBot="1">
      <c r="A77" s="155" t="s">
        <v>107</v>
      </c>
      <c r="B77" s="156"/>
      <c r="C77" s="156"/>
      <c r="D77" s="156"/>
      <c r="E77" s="156"/>
      <c r="F77" s="156"/>
      <c r="G77" s="156"/>
      <c r="H77" s="157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6"/>
      <c r="F78" s="127"/>
      <c r="G78" s="12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32"/>
      <c r="F79" s="133"/>
      <c r="G79" s="134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23" t="s">
        <v>167</v>
      </c>
      <c r="F80" s="124"/>
      <c r="G80" s="124"/>
      <c r="H80" s="125"/>
    </row>
    <row r="81" ht="12.75">
      <c r="A81" s="1"/>
    </row>
    <row r="82" ht="12.75">
      <c r="A82" s="1"/>
    </row>
    <row r="83" spans="1:8" ht="38.25" customHeight="1">
      <c r="A83" s="122" t="s">
        <v>172</v>
      </c>
      <c r="B83" s="122"/>
      <c r="C83" s="122"/>
      <c r="D83" s="122"/>
      <c r="E83" s="122"/>
      <c r="F83" s="122"/>
      <c r="G83" s="122"/>
      <c r="H83" s="12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4" t="s">
        <v>115</v>
      </c>
      <c r="D86" s="145"/>
      <c r="E86" s="146"/>
    </row>
    <row r="87" spans="1:5" ht="18.75" customHeight="1" thickBot="1">
      <c r="A87" s="29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9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9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9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30">
        <v>6</v>
      </c>
      <c r="B91" s="31" t="s">
        <v>122</v>
      </c>
      <c r="C91" s="144" t="s">
        <v>123</v>
      </c>
      <c r="D91" s="145"/>
      <c r="E91" s="146"/>
    </row>
    <row r="93" spans="2:3" ht="15">
      <c r="B93" s="119" t="s">
        <v>194</v>
      </c>
      <c r="C93" s="119"/>
    </row>
    <row r="94" spans="2:4" ht="24.75">
      <c r="B94" s="113" t="s">
        <v>195</v>
      </c>
      <c r="C94" s="118" t="s">
        <v>196</v>
      </c>
      <c r="D94" s="114" t="s">
        <v>197</v>
      </c>
    </row>
    <row r="95" spans="2:4" ht="25.5">
      <c r="B95" s="115" t="s">
        <v>198</v>
      </c>
      <c r="C95" s="116">
        <f>'[2]Report'!$X$270</f>
        <v>586.8199999999999</v>
      </c>
      <c r="D95" s="117">
        <f>'[2]Report'!$Z$270</f>
        <v>439.67</v>
      </c>
    </row>
    <row r="96" spans="2:4" ht="25.5">
      <c r="B96" s="115" t="s">
        <v>199</v>
      </c>
      <c r="C96" s="116">
        <f>'[2]Report'!$X$249</f>
        <v>652.2</v>
      </c>
      <c r="D96" s="117">
        <f>'[2]Report'!$Z$249</f>
        <v>394.77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2017-03-14T08:11:10Z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