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  <externalReference r:id="rId8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<sst xmlns="http://schemas.openxmlformats.org/spreadsheetml/2006/main" count="284" uniqueCount="179">
  <si>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</si>
  <si>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</si>
  <si>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</si>
  <si>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</si>
  <si>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</si>
  <si>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</si>
  <si>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</si>
  <si>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</si>
  <si>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</si>
  <si>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</si>
  <si>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</si>
  <si>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</si>
  <si>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</si>
  <si>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</si>
  <si>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</si>
  <si>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</si>
  <si>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</si>
  <si>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</si>
  <si>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</si>
  <si>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</si>
  <si>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</si>
  <si>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</si>
  <si>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</si>
  <si>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</si>
  <si>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</si>
  <si>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</si>
  <si>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</si>
  <si>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</si>
  <si>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</si>
  <si>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</si>
  <si>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</si>
  <si>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</si>
  <si>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</si>
  <si>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</si>
  <si>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</si>
  <si>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</si>
  <si>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</si>
  <si>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</si>
  <si>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</si>
  <si>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</si>
  <si>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</si>
  <si>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</si>
  <si>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</si>
  <si>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</si>
  <si>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</si>
  <si>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</si>
  <si>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</si>
  <si>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</si>
  <si>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</si>
  <si>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</si>
  <si>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</si>
  <si>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</si>
  <si>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</si>
  <si>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</si>
  <si>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</si>
  <si>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</si>
  <si>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</si>
  <si>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</si>
  <si>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</si>
  <si>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</si>
  <si>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</si>
  <si>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</si>
  <si>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</si>
  <si>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</si>
  <si>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</si>
  <si>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</si>
  <si>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</si>
  <si>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</si>
  <si>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</si>
  <si>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</si>
  <si>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</si>
  <si>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</si>
  <si>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</si>
  <si>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</si>
  <si>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</si>
  <si>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</si>
  <si>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</si>
  <si>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</si>
  <si>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</si>
  <si>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</si>
  <si>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</si>
  <si>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</si>
  <si>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</si>
  <si>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</si>
  <si>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</si>
  <si>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</si>
  <si>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</si>
  <si>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</si>
  <si>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</si>
  <si>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</si>
  <si>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</si>
  <si>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</si>
  <si>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</si>
  <si>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</si>
  <si>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</si>
  <si>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</si>
  <si>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</si>
  <si>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</si>
  <si>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</si>
  <si>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</si>
  <si>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</si>
  <si>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</si>
  <si>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</si>
  <si>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</si>
  <si>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</si>
  <si>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</si>
  <si>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</si>
  <si>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</si>
  <si>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</si>
  <si>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</si>
  <si>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</si>
  <si>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</si>
  <si>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</si>
  <si>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</si>
  <si>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</si>
  <si>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</si>
  <si>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</si>
  <si>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</si>
  <si>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</si>
  <si>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</si>
  <si>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</si>
  <si>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</si>
  <si>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</si>
  <si>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</si>
  <si>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</si>
  <si>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</si>
  <si>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</si>
  <si>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</si>
  <si>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</si>
  <si>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</si>
  <si>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</si>
  <si>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</si>
  <si>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</si>
  <si>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</si>
  <si>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</si>
  <si>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</si>
  <si>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</si>
  <si>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</si>
  <si>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</si>
  <si>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</si>
  <si>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</si>
  <si>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</si>
  <si>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</si>
  <si>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</si>
  <si>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</si>
  <si>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</si>
  <si>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</si>
  <si>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</si>
  <si>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</si>
  <si>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</si>
  <si>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</si>
  <si>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</si>
  <si>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</si>
  <si>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</si>
  <si>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</si>
  <si>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</si>
  <si>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</si>
  <si>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</si>
  <si>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</si>
  <si>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</si>
  <si>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</si>
  <si>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</si>
  <si>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</si>
  <si>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</si>
  <si>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</si>
  <si>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</si>
  <si>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</si>
  <si>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</si>
  <si>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</si>
  <si>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</si>
  <si>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</si>
  <si>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</si>
  <si>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</si>
  <si>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</si>
  <si>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</si>
  <si>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</si>
  <si>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</si>
  <si>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</si>
  <si>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97  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</si>
</sst>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62%20&#1079;&#1072;%202015%20&#1075;.%20&#1044;&#1083;&#1103;%20&#1053;&#1072;&#1090;&#1072;&#1096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62%20&#1079;&#1072;%202015%20&#1075;.%20&#1044;&#1083;&#1103;%20&#1053;&#1072;&#1090;&#1072;&#1096;&#1080;%20&#1086;&#1087;&#1083;&#1072;&#1090;&#1072;%20&#1080;%20&#1085;&#1072;&#1095;&#1080;&#1089;&#1083;&#1077;&#1085;&#1080;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1;&#1077;&#1085;&#1080;&#1085;&#1072;\9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403">
          <cell r="C403">
            <v>636.38</v>
          </cell>
          <cell r="E403">
            <v>4382.86</v>
          </cell>
          <cell r="F403">
            <v>4639</v>
          </cell>
          <cell r="G403">
            <v>380.24</v>
          </cell>
        </row>
        <row r="405">
          <cell r="E405">
            <v>224.54</v>
          </cell>
          <cell r="F405">
            <v>203.62</v>
          </cell>
          <cell r="G405">
            <v>20.92</v>
          </cell>
        </row>
        <row r="406">
          <cell r="E406">
            <v>134.06</v>
          </cell>
          <cell r="F406">
            <v>128.05</v>
          </cell>
          <cell r="G406">
            <v>6.01</v>
          </cell>
        </row>
        <row r="408">
          <cell r="E408">
            <v>1724.47</v>
          </cell>
          <cell r="F408">
            <v>1567.7</v>
          </cell>
          <cell r="G408">
            <v>156.77</v>
          </cell>
        </row>
        <row r="409">
          <cell r="C409">
            <v>721.28</v>
          </cell>
          <cell r="E409">
            <v>1558.87</v>
          </cell>
          <cell r="F409">
            <v>2171.22</v>
          </cell>
          <cell r="G409">
            <v>108.93</v>
          </cell>
        </row>
        <row r="411">
          <cell r="E411">
            <v>3417.23</v>
          </cell>
          <cell r="F411">
            <v>3174</v>
          </cell>
          <cell r="G411">
            <v>243.23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22">
          <cell r="K222">
            <v>2561.231296</v>
          </cell>
          <cell r="P222">
            <v>2561.231296</v>
          </cell>
        </row>
        <row r="224">
          <cell r="K224">
            <v>1926.8291120000001</v>
          </cell>
          <cell r="P224">
            <v>1926.8291120000001</v>
          </cell>
        </row>
        <row r="225">
          <cell r="K225">
            <v>39.753272</v>
          </cell>
          <cell r="P225">
            <v>39.753272</v>
          </cell>
        </row>
        <row r="226">
          <cell r="K226">
            <v>1082.983512</v>
          </cell>
          <cell r="P226">
            <v>1082.983512</v>
          </cell>
        </row>
        <row r="227">
          <cell r="K227">
            <v>837.880264</v>
          </cell>
          <cell r="P227">
            <v>837.880264</v>
          </cell>
        </row>
        <row r="228">
          <cell r="K228">
            <v>1112.4008480000002</v>
          </cell>
          <cell r="P228">
            <v>1112.4008480000002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20">
          <cell r="F20">
            <v>40429.9</v>
          </cell>
          <cell r="G20">
            <v>5622.22</v>
          </cell>
          <cell r="H20">
            <v>6837.05</v>
          </cell>
          <cell r="I20">
            <v>27205.66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1">
      <selection activeCell="H19" sqref="H1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0" t="s">
        <v>178</v>
      </c>
      <c r="B1" s="110"/>
      <c r="C1" s="110"/>
      <c r="D1" s="110"/>
      <c r="E1" s="110"/>
      <c r="F1" s="110"/>
      <c r="G1" s="110"/>
      <c r="H1" s="11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0"/>
      <c r="E3" s="121"/>
      <c r="F3" s="12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1"/>
      <c r="E4" s="112"/>
      <c r="F4" s="113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14"/>
      <c r="E5" s="115"/>
      <c r="F5" s="116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17"/>
      <c r="E6" s="118"/>
      <c r="F6" s="119"/>
      <c r="G6" s="36">
        <v>42369</v>
      </c>
      <c r="H6" s="5"/>
    </row>
    <row r="7" spans="1:8" ht="38.25" customHeight="1" thickBot="1">
      <c r="A7" s="97" t="s">
        <v>13</v>
      </c>
      <c r="B7" s="98"/>
      <c r="C7" s="98"/>
      <c r="D7" s="99"/>
      <c r="E7" s="99"/>
      <c r="F7" s="99"/>
      <c r="G7" s="98"/>
      <c r="H7" s="100"/>
    </row>
    <row r="8" spans="1:8" ht="33" customHeight="1" thickBot="1">
      <c r="A8" s="40" t="s">
        <v>0</v>
      </c>
      <c r="B8" s="39" t="s">
        <v>1</v>
      </c>
      <c r="C8" s="41" t="s">
        <v>2</v>
      </c>
      <c r="D8" s="123" t="s">
        <v>3</v>
      </c>
      <c r="E8" s="124"/>
      <c r="F8" s="12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21"/>
      <c r="F9" s="13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21"/>
      <c r="F10" s="139"/>
      <c r="G10" s="63">
        <v>84745.1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21"/>
      <c r="F11" s="139"/>
      <c r="G11" s="90">
        <f>8180.07+15661.57+6407.49+7523.72+2310.81+7697.93</f>
        <v>47781.59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3" t="s">
        <v>23</v>
      </c>
      <c r="E12" s="144"/>
      <c r="F12" s="145"/>
      <c r="G12" s="91">
        <f>G13+G14+G20+G21+G22+G23+G31</f>
        <v>355245.608304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8"/>
      <c r="G13" s="65">
        <f>5600.79+28092</f>
        <v>33692.79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8"/>
      <c r="G14" s="92">
        <f>40429.9+8060.63+'[3]Page1'!$F$20+'[1]TDSheet'!$E$408</f>
        <v>90644.9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8"/>
      <c r="G15" s="93">
        <f>1084.12+6777.02+5622.22+6837.05+27205.66+'[3]Page1'!$G$20+'[3]Page1'!$H$20+'[3]Page1'!$I$20+'[1]TDSheet'!$F$408</f>
        <v>88758.7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8"/>
      <c r="G16" s="94">
        <f>6529.81+G14-G15</f>
        <v>8416.009999999995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8"/>
      <c r="G17" s="65">
        <v>2637.27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8"/>
      <c r="G18" s="14">
        <f>G10</f>
        <v>84745.1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8"/>
      <c r="G19" s="73">
        <f>G18+G15-G17</f>
        <v>170866.53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6" t="s">
        <v>32</v>
      </c>
      <c r="E20" s="147"/>
      <c r="F20" s="148"/>
      <c r="G20" s="65">
        <f>7644.26+37104.64</f>
        <v>44748.9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8" t="s">
        <v>151</v>
      </c>
      <c r="E21" s="121"/>
      <c r="F21" s="139"/>
      <c r="G21" s="64">
        <f>8779.55+44035.8</f>
        <v>52815.350000000006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8" t="s">
        <v>152</v>
      </c>
      <c r="E22" s="121"/>
      <c r="F22" s="139"/>
      <c r="G22" s="64">
        <f>2669.07+13097.3</f>
        <v>15766.369999999999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0" t="s">
        <v>153</v>
      </c>
      <c r="E23" s="141"/>
      <c r="F23" s="142"/>
      <c r="G23" s="64">
        <f>82188.1+16386.09</f>
        <v>98574.19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8" t="s">
        <v>35</v>
      </c>
      <c r="E24" s="121"/>
      <c r="F24" s="139"/>
      <c r="G24" s="87">
        <f>G25+G26+G27+G28+G29+G30</f>
        <v>306141.47830400005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3" t="s">
        <v>38</v>
      </c>
      <c r="E25" s="144"/>
      <c r="F25" s="145"/>
      <c r="G25" s="82">
        <f>4774.03+13787.92+6398.98+7328.95+2185.53+6777.02+8748.01+27205.66+27695.79+19192.04+54969.52+25919.66</f>
        <v>204983.11000000002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8"/>
      <c r="G27" s="82">
        <f>753.32+2203.85+1028.11+1180.79+351.18+1084.12+1829.49+5622.22+5922.33+3907.72+11479.59+5316.64</f>
        <v>40679.36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8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8"/>
      <c r="G29" s="70">
        <f>2232.69+6837.05+6953.35+5378.26+14280.5+6268.59</f>
        <v>41950.44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f>G32-G33-(G31-G32)</f>
        <v>18528.568304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f>'[2]TDSheet'!$K$222+'[2]TDSheet'!$K$224+'[2]TDSheet'!$K$225+'[2]TDSheet'!$K$226+'[2]TDSheet'!$K$227+'[2]TDSheet'!$K$228+'[1]TDSheet'!$E$403+'[1]TDSheet'!$E$405+'[1]TDSheet'!$E$406+'[1]TDSheet'!$E$408+'[1]TDSheet'!$E$409+'[1]TDSheet'!$E$411</f>
        <v>19003.108303999998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f>'[2]TDSheet'!$P$222+'[2]TDSheet'!$P$224+'[2]TDSheet'!$P$225+'[2]TDSheet'!$P$226+'[2]TDSheet'!$P$227+'[2]TDSheet'!$P$228+'[1]TDSheet'!$F$403+'[1]TDSheet'!$F$405+'[1]TDSheet'!$F$406+'[1]TDSheet'!$F$408+'[1]TDSheet'!$F$409+'[1]TDSheet'!$F$411</f>
        <v>19444.668304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f>'[1]TDSheet'!$C$403+'[1]TDSheet'!$C$409</f>
        <v>1357.6599999999999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f>'[1]TDSheet'!$G$403+'[1]TDSheet'!$G$405+'[1]TDSheet'!$G$406+'[1]TDSheet'!$G$408+'[1]TDSheet'!$G$409+'[1]TDSheet'!$G$411</f>
        <v>916.1000000000001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8"/>
      <c r="G35" s="66">
        <f>G24+G10</f>
        <v>390886.5783040001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8"/>
      <c r="G37" s="73">
        <f>G19</f>
        <v>170866.53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8"/>
      <c r="G38" s="88">
        <f>G11+G12-G24</f>
        <v>96885.71999999991</v>
      </c>
      <c r="H38" s="49"/>
    </row>
    <row r="39" spans="1:8" ht="38.25" customHeight="1" thickBot="1">
      <c r="A39" s="101" t="s">
        <v>58</v>
      </c>
      <c r="B39" s="102"/>
      <c r="C39" s="102"/>
      <c r="D39" s="102"/>
      <c r="E39" s="102"/>
      <c r="F39" s="98"/>
      <c r="G39" s="102"/>
      <c r="H39" s="10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2637.27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1.48</v>
      </c>
      <c r="F42" s="80" t="s">
        <v>136</v>
      </c>
      <c r="G42" s="60">
        <v>3810334293</v>
      </c>
      <c r="H42" s="61">
        <f>G13</f>
        <v>33692.79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44748.9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3.36</v>
      </c>
      <c r="F44" s="81" t="s">
        <v>138</v>
      </c>
      <c r="G44" s="60">
        <v>3837003965</v>
      </c>
      <c r="H44" s="61">
        <f>G21</f>
        <v>52815.350000000006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15766.369999999999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98574.19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6"/>
      <c r="G47" s="108"/>
      <c r="H47" s="61">
        <f>SUM(H41:H46)</f>
        <v>248234.87</v>
      </c>
    </row>
    <row r="48" spans="1:8" ht="19.5" customHeight="1" thickBot="1">
      <c r="A48" s="101" t="s">
        <v>64</v>
      </c>
      <c r="B48" s="102"/>
      <c r="C48" s="102"/>
      <c r="D48" s="102"/>
      <c r="E48" s="102"/>
      <c r="F48" s="102"/>
      <c r="G48" s="102"/>
      <c r="H48" s="10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05" t="s">
        <v>74</v>
      </c>
      <c r="B53" s="106"/>
      <c r="C53" s="106"/>
      <c r="D53" s="106"/>
      <c r="E53" s="106"/>
      <c r="F53" s="106"/>
      <c r="G53" s="106"/>
      <c r="H53" s="10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6" t="s">
        <v>57</v>
      </c>
      <c r="E59" s="137"/>
      <c r="F59" s="57">
        <f>D66+E66+F66+G66+H66</f>
        <v>68265.36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676.1341825393656</v>
      </c>
      <c r="E63" s="76">
        <f>E64/117.48</f>
        <v>1340.6905856315966</v>
      </c>
      <c r="F63" s="76">
        <f>F64/12</f>
        <v>3121.11</v>
      </c>
      <c r="G63" s="77">
        <f>G64/18.26</f>
        <v>4401.45125958379</v>
      </c>
      <c r="H63" s="78">
        <f>H64/0.88</f>
        <v>2127.0795454545455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167416.11+848529.59</f>
        <v>1015945.7</v>
      </c>
      <c r="E64" s="65">
        <f>34337.97+117970.5+5195.86</f>
        <v>157504.33</v>
      </c>
      <c r="F64" s="65">
        <f>4806.71+802.51+31844.1</f>
        <v>37453.32</v>
      </c>
      <c r="G64" s="72">
        <f>9305.38+3198.24+50428.08+17438.8</f>
        <v>80370.5</v>
      </c>
      <c r="H64" s="68">
        <f>298.34+1573.49</f>
        <v>1871.83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107687.6+136357.99+558006.64+22516.75+137580.58</f>
        <v>962149.5599999999</v>
      </c>
      <c r="E65" s="65">
        <f>807.08+926.79+5899.12+20599.7+17426.84+75544.87+6521.39+21872.29</f>
        <v>149598.08</v>
      </c>
      <c r="F65" s="65">
        <f>977.32+3575.46+116.34+124.49+595.51+4605.87+4508.12+20753.14</f>
        <v>35256.25</v>
      </c>
      <c r="G65" s="69">
        <f>2660.87+2408.93+11316.52+7752.23+7327.45+33446.6+628.6+2157.41+1870.07+6383.15</f>
        <v>75951.83</v>
      </c>
      <c r="H65" s="69">
        <f>238.04+280.85+1186.54+218.68+0.49</f>
        <v>1924.6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53796.140000000014</v>
      </c>
      <c r="E66" s="76">
        <f>E64-E65</f>
        <v>7906.25</v>
      </c>
      <c r="F66" s="76">
        <f>F64-F65</f>
        <v>2197.0699999999997</v>
      </c>
      <c r="G66" s="78">
        <f>G64-G65</f>
        <v>4418.669999999998</v>
      </c>
      <c r="H66" s="78">
        <f>H64-H65</f>
        <v>-52.76999999999998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171123.39+848529.59</f>
        <v>1019652.98</v>
      </c>
      <c r="E67" s="70">
        <f>32793.36+126940.45+5367.03</f>
        <v>165100.84</v>
      </c>
      <c r="F67" s="70">
        <f>33049+814.43+5543.7</f>
        <v>39407.13</v>
      </c>
      <c r="G67" s="71">
        <f>10120.39+3430.68+49399.12+17114.06</f>
        <v>80064.25</v>
      </c>
      <c r="H67" s="71">
        <f>1596.47</f>
        <v>1596.47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3707.280000000028</v>
      </c>
      <c r="E68" s="44">
        <f>E67-E64</f>
        <v>7596.510000000009</v>
      </c>
      <c r="F68" s="44">
        <f>F67-F64</f>
        <v>1953.8099999999977</v>
      </c>
      <c r="G68" s="44">
        <f>G67-G64</f>
        <v>-306.25</v>
      </c>
      <c r="H68" s="44">
        <f>H67-H64</f>
        <v>-275.3599999999999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0" t="s">
        <v>145</v>
      </c>
      <c r="E69" s="131"/>
      <c r="F69" s="131"/>
      <c r="G69" s="131"/>
      <c r="H69" s="13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3" t="s">
        <v>145</v>
      </c>
      <c r="E70" s="134"/>
      <c r="F70" s="134"/>
      <c r="G70" s="134"/>
      <c r="H70" s="13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1" t="s">
        <v>101</v>
      </c>
      <c r="B72" s="102"/>
      <c r="C72" s="102"/>
      <c r="D72" s="102"/>
      <c r="E72" s="102"/>
      <c r="F72" s="102"/>
      <c r="G72" s="102"/>
      <c r="H72" s="10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/>
      <c r="F73" s="104"/>
      <c r="G73" s="108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8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8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3"/>
      <c r="F76" s="134"/>
      <c r="G76" s="135"/>
      <c r="H76" s="26">
        <f>D68+E68+F68+G68+H68</f>
        <v>12675.990000000034</v>
      </c>
    </row>
    <row r="77" spans="1:8" ht="25.5" customHeight="1" thickBot="1">
      <c r="A77" s="101" t="s">
        <v>107</v>
      </c>
      <c r="B77" s="102"/>
      <c r="C77" s="102"/>
      <c r="D77" s="102"/>
      <c r="E77" s="102"/>
      <c r="F77" s="102"/>
      <c r="G77" s="102"/>
      <c r="H77" s="10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/>
      <c r="F78" s="104"/>
      <c r="G78" s="108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3"/>
      <c r="F79" s="154"/>
      <c r="G79" s="15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0" t="s">
        <v>167</v>
      </c>
      <c r="F80" s="151"/>
      <c r="G80" s="151"/>
      <c r="H80" s="152"/>
    </row>
    <row r="81" ht="12.75">
      <c r="A81" s="1"/>
    </row>
    <row r="82" ht="12.75">
      <c r="A82" s="1"/>
    </row>
    <row r="83" spans="1:8" ht="38.25" customHeight="1">
      <c r="A83" s="149" t="s">
        <v>172</v>
      </c>
      <c r="B83" s="149"/>
      <c r="C83" s="149"/>
      <c r="D83" s="149"/>
      <c r="E83" s="149"/>
      <c r="F83" s="149"/>
      <c r="G83" s="149"/>
      <c r="H83" s="14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7" t="s">
        <v>115</v>
      </c>
      <c r="D86" s="128"/>
      <c r="E86" s="129"/>
    </row>
    <row r="87" spans="1:5" ht="18.75" customHeight="1" thickBot="1">
      <c r="A87" s="29">
        <v>2</v>
      </c>
      <c r="B87" s="4" t="s">
        <v>116</v>
      </c>
      <c r="C87" s="127" t="s">
        <v>117</v>
      </c>
      <c r="D87" s="128"/>
      <c r="E87" s="129"/>
    </row>
    <row r="88" spans="1:5" ht="16.5" customHeight="1" thickBot="1">
      <c r="A88" s="29">
        <v>3</v>
      </c>
      <c r="B88" s="4" t="s">
        <v>118</v>
      </c>
      <c r="C88" s="127" t="s">
        <v>119</v>
      </c>
      <c r="D88" s="128"/>
      <c r="E88" s="129"/>
    </row>
    <row r="89" spans="1:5" ht="13.5" thickBot="1">
      <c r="A89" s="29">
        <v>4</v>
      </c>
      <c r="B89" s="4" t="s">
        <v>16</v>
      </c>
      <c r="C89" s="127" t="s">
        <v>120</v>
      </c>
      <c r="D89" s="128"/>
      <c r="E89" s="129"/>
    </row>
    <row r="90" spans="1:5" ht="24" customHeight="1" thickBot="1">
      <c r="A90" s="29">
        <v>5</v>
      </c>
      <c r="B90" s="4" t="s">
        <v>86</v>
      </c>
      <c r="C90" s="127" t="s">
        <v>121</v>
      </c>
      <c r="D90" s="128"/>
      <c r="E90" s="129"/>
    </row>
    <row r="91" spans="1:5" ht="21" customHeight="1" thickBot="1">
      <c r="A91" s="30">
        <v>6</v>
      </c>
      <c r="B91" s="31" t="s">
        <v>122</v>
      </c>
      <c r="C91" s="127" t="s">
        <v>123</v>
      </c>
      <c r="D91" s="128"/>
      <c r="E91" s="129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2016-03-23T05:03:51Z</dcterms:modified>
  <cp:category/>
  <cp:version/>
  <cp:contentType/>
  <cp:contentStatus/>
</cp:coreProperties>
</file>