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<sst xmlns="http://schemas.openxmlformats.org/spreadsheetml/2006/main" count="291" uniqueCount="186">
  <si>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</si>
  <si>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</si>
  <si>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</si>
  <si>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</si>
  <si>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</si>
  <si>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</si>
  <si>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</si>
  <si>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</si>
  <si>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</si>
  <si>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</si>
  <si>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</si>
  <si>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</si>
  <si>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</si>
  <si>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</si>
  <si>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</si>
  <si>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</si>
  <si>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</si>
  <si>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</si>
  <si>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</si>
  <si>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</si>
  <si>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</si>
  <si>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</si>
  <si>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</si>
  <si>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</si>
  <si>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</si>
  <si>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</si>
  <si>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</si>
  <si>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</si>
  <si>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</si>
  <si>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</si>
  <si>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</si>
  <si>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</si>
  <si>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</si>
  <si>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</si>
  <si>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</si>
  <si>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</si>
  <si>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</si>
  <si>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</si>
  <si>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</si>
  <si>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</si>
  <si>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</si>
  <si>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</si>
  <si>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</si>
  <si>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</si>
  <si>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</si>
  <si>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</si>
  <si>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</si>
  <si>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</si>
  <si>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</si>
  <si>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</si>
  <si>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</si>
  <si>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</si>
  <si>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</si>
  <si>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</si>
  <si>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</si>
  <si>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</si>
  <si>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</si>
  <si>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</si>
  <si>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</si>
  <si>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</si>
  <si>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</si>
  <si>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</si>
  <si>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</si>
  <si>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</si>
  <si>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</si>
  <si>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</si>
  <si>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</si>
  <si>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</si>
  <si>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</si>
  <si>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</si>
  <si>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</si>
  <si>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</si>
  <si>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</si>
  <si>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</si>
  <si>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</si>
  <si>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</si>
  <si>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</si>
  <si>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</si>
  <si>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</si>
  <si>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</si>
  <si>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</si>
  <si>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</si>
  <si>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</si>
  <si>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</si>
  <si>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</si>
  <si>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</si>
  <si>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</si>
  <si>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</si>
  <si>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</si>
  <si>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</si>
  <si>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</si>
  <si>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</si>
  <si>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</si>
  <si>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</si>
  <si>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</si>
  <si>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</si>
  <si>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</si>
  <si>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</si>
  <si>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</si>
  <si>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</si>
  <si>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</si>
  <si>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</si>
  <si>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</si>
  <si>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</si>
  <si>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</si>
  <si>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</si>
  <si>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</si>
  <si>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</si>
  <si>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</si>
  <si>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</si>
  <si>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</si>
  <si>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</si>
  <si>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</si>
  <si>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</si>
  <si>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</si>
  <si>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</si>
  <si>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</si>
  <si>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</si>
  <si>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</si>
  <si>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</si>
  <si>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</si>
  <si>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</si>
  <si>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</si>
  <si>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</si>
  <si>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</si>
  <si>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</si>
  <si>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</si>
  <si>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</si>
  <si>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</si>
  <si>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</si>
  <si>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</si>
  <si>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</si>
  <si>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</si>
  <si>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</si>
  <si>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</si>
  <si>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</si>
  <si>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</si>
  <si>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</si>
  <si>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</si>
  <si>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</si>
  <si>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</si>
  <si>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</si>
  <si>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</si>
  <si>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</si>
  <si>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</si>
  <si>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</si>
  <si>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</si>
  <si>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</si>
  <si>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</si>
  <si>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</si>
  <si>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</si>
  <si>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</si>
  <si>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</si>
  <si>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</si>
  <si>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</si>
  <si>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</si>
  <si>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</si>
  <si>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</si>
  <si>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</si>
  <si>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</si>
  <si>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</si>
  <si>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</si>
  <si>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</si>
  <si>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</si>
  <si>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</si>
  <si>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</si>
  <si>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</si>
  <si>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</si>
  <si>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</si>
  <si>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</si>
  <si>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</si>
  <si>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</si>
  <si>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</si>
  <si>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</si>
  <si>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</si>
  <si>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</si>
  <si>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</si>
  <si>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</si>
  <si>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82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</si>
  <si>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</si>
  <si>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</si>
  <si>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</si>
  <si>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</si>
  <si>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</si>
  <si>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</si>
  <si>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46,29,38,39,41,30,1,7,14,17,18,34,8,3,72,5,11,1/4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</si>
</sst>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22">
      <selection activeCell="G34" sqref="G3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7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3">
        <f>142584.09</f>
        <v>142584.09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90">
        <f>244177.36</f>
        <v>244177.36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9" t="s">
        <v>23</v>
      </c>
      <c r="E12" s="120"/>
      <c r="F12" s="121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7" t="s">
        <v>26</v>
      </c>
      <c r="E13" s="108"/>
      <c r="F13" s="109"/>
      <c r="G13" s="65">
        <f>106997.28</f>
        <v>106997.28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7" t="s">
        <v>29</v>
      </c>
      <c r="E14" s="108"/>
      <c r="F14" s="109"/>
      <c r="G14" s="92">
        <f>65489.64</f>
        <v>65489.64</v>
      </c>
      <c r="H14" s="5"/>
    </row>
    <row r="15" spans="1:8" ht="26.25" customHeight="1" thickBot="1">
      <c r="A15" s="4"/>
      <c r="B15" s="6"/>
      <c r="C15" s="3" t="s">
        <v>16</v>
      </c>
      <c r="D15" s="107" t="s">
        <v>156</v>
      </c>
      <c r="E15" s="108"/>
      <c r="F15" s="109"/>
      <c r="G15" s="93">
        <f>66063.58+127.76</f>
        <v>66191.34</v>
      </c>
      <c r="H15" s="5"/>
    </row>
    <row r="16" spans="1:8" ht="13.5" customHeight="1" thickBot="1">
      <c r="A16" s="4"/>
      <c r="B16" s="6"/>
      <c r="C16" s="3" t="s">
        <v>16</v>
      </c>
      <c r="D16" s="107" t="s">
        <v>157</v>
      </c>
      <c r="E16" s="108"/>
      <c r="F16" s="109"/>
      <c r="G16" s="94">
        <f>37723.34+1220.81+65489.64-66063.58-127.76</f>
        <v>38242.44999999999</v>
      </c>
      <c r="H16" s="49"/>
    </row>
    <row r="17" spans="1:8" ht="13.5" customHeight="1" thickBot="1">
      <c r="A17" s="4"/>
      <c r="B17" s="6"/>
      <c r="C17" s="3" t="s">
        <v>16</v>
      </c>
      <c r="D17" s="107" t="s">
        <v>158</v>
      </c>
      <c r="E17" s="108"/>
      <c r="F17" s="109"/>
      <c r="G17" s="63">
        <v>15999</v>
      </c>
      <c r="H17" s="5"/>
    </row>
    <row r="18" spans="1:8" ht="24.75" customHeight="1" thickBot="1">
      <c r="A18" s="4"/>
      <c r="B18" s="6"/>
      <c r="C18" s="3" t="s">
        <v>16</v>
      </c>
      <c r="D18" s="107" t="s">
        <v>18</v>
      </c>
      <c r="E18" s="108"/>
      <c r="F18" s="109"/>
      <c r="G18" s="14">
        <f>G10</f>
        <v>142584.09</v>
      </c>
      <c r="H18" s="5"/>
    </row>
    <row r="19" spans="1:8" ht="27" customHeight="1" thickBot="1">
      <c r="A19" s="4"/>
      <c r="B19" s="6"/>
      <c r="C19" s="3" t="s">
        <v>16</v>
      </c>
      <c r="D19" s="107" t="s">
        <v>55</v>
      </c>
      <c r="E19" s="108"/>
      <c r="F19" s="109"/>
      <c r="G19" s="73">
        <f>G18+G15-G17</f>
        <v>192776.43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2" t="s">
        <v>32</v>
      </c>
      <c r="E20" s="123"/>
      <c r="F20" s="124"/>
      <c r="G20" s="65">
        <f>118375.32</f>
        <v>118375.32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6" t="s">
        <v>151</v>
      </c>
      <c r="E21" s="117"/>
      <c r="F21" s="118"/>
      <c r="G21" s="64">
        <f>93083.78</f>
        <v>93083.78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6" t="s">
        <v>152</v>
      </c>
      <c r="E22" s="117"/>
      <c r="F22" s="118"/>
      <c r="G22" s="64">
        <f>21881.24</f>
        <v>21881.24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0" t="s">
        <v>153</v>
      </c>
      <c r="E23" s="131"/>
      <c r="F23" s="132"/>
      <c r="G23" s="64">
        <f>143585.6</f>
        <v>143585.6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6" t="s">
        <v>35</v>
      </c>
      <c r="E24" s="117"/>
      <c r="F24" s="118"/>
      <c r="G24" s="87">
        <f>G25+G26+G27+G28+G29+G30</f>
        <v>530803.12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2">
        <f>505140.96</f>
        <v>505140.96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7" t="s">
        <v>41</v>
      </c>
      <c r="E26" s="108"/>
      <c r="F26" s="109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7" t="s">
        <v>44</v>
      </c>
      <c r="E27" s="108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7" t="s">
        <v>47</v>
      </c>
      <c r="E28" s="108"/>
      <c r="F28" s="109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7" t="s">
        <v>124</v>
      </c>
      <c r="E29" s="108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7" t="s">
        <v>166</v>
      </c>
      <c r="E30" s="108"/>
      <c r="F30" s="108"/>
      <c r="G30" s="89">
        <f>G32-G33-(G31-G32)</f>
        <v>6519.960000000001</v>
      </c>
      <c r="H30" s="84"/>
      <c r="I30" s="79"/>
    </row>
    <row r="31" spans="1:9" ht="13.5" customHeight="1" thickBot="1">
      <c r="A31" s="4"/>
      <c r="B31" s="13"/>
      <c r="C31" s="3"/>
      <c r="D31" s="107" t="s">
        <v>174</v>
      </c>
      <c r="E31" s="108"/>
      <c r="F31" s="108"/>
      <c r="G31" s="85">
        <v>10513.99</v>
      </c>
      <c r="H31" s="84"/>
      <c r="I31" s="79"/>
    </row>
    <row r="32" spans="1:10" ht="13.5" customHeight="1" thickBot="1">
      <c r="A32" s="4"/>
      <c r="B32" s="13"/>
      <c r="C32" s="3"/>
      <c r="D32" s="107" t="s">
        <v>175</v>
      </c>
      <c r="E32" s="108"/>
      <c r="F32" s="108"/>
      <c r="G32" s="85">
        <v>9558.51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7" t="s">
        <v>177</v>
      </c>
      <c r="E33" s="108"/>
      <c r="F33" s="108"/>
      <c r="G33" s="86">
        <v>2083.07</v>
      </c>
      <c r="H33" s="84"/>
      <c r="I33" s="79"/>
    </row>
    <row r="34" spans="1:9" ht="13.5" customHeight="1" thickBot="1">
      <c r="A34" s="4"/>
      <c r="B34" s="13"/>
      <c r="C34" s="3"/>
      <c r="D34" s="107" t="s">
        <v>176</v>
      </c>
      <c r="E34" s="108"/>
      <c r="F34" s="108"/>
      <c r="G34" s="86">
        <v>887.42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7" t="s">
        <v>51</v>
      </c>
      <c r="E35" s="108"/>
      <c r="F35" s="109"/>
      <c r="G35" s="66">
        <f>G24+G10</f>
        <v>673387.21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7" t="s">
        <v>53</v>
      </c>
      <c r="E36" s="108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7" t="s">
        <v>55</v>
      </c>
      <c r="E37" s="108"/>
      <c r="F37" s="109"/>
      <c r="G37" s="73">
        <f>G19</f>
        <v>192776.43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7" t="s">
        <v>57</v>
      </c>
      <c r="E38" s="108"/>
      <c r="F38" s="109"/>
      <c r="G38" s="88">
        <f>G11+G12-G24</f>
        <v>-284036.38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15999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3.48</v>
      </c>
      <c r="F42" s="80" t="s">
        <v>136</v>
      </c>
      <c r="G42" s="60">
        <v>3810334293</v>
      </c>
      <c r="H42" s="61">
        <f>G13</f>
        <v>106997.28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118375.32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93083.78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21881.24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143585.6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09"/>
      <c r="H47" s="61">
        <f>SUM(H41:H46)</f>
        <v>499922.22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8" t="s">
        <v>57</v>
      </c>
      <c r="E59" s="129"/>
      <c r="F59" s="57">
        <f>D66+E66+F66+G66+H66</f>
        <v>146951.77999999994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2520.9615253660195</v>
      </c>
      <c r="F63" s="76">
        <f>F64/12</f>
        <v>5399.535833333333</v>
      </c>
      <c r="G63" s="77">
        <f>G64/18.26</f>
        <v>7519.036144578313</v>
      </c>
      <c r="H63" s="78">
        <f>H64/0.88</f>
        <v>2238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599269.08</f>
        <v>599269.08</v>
      </c>
      <c r="E64" s="65">
        <f>296162.56</f>
        <v>296162.56</v>
      </c>
      <c r="F64" s="65">
        <f>64794.43</f>
        <v>64794.43</v>
      </c>
      <c r="G64" s="72">
        <f>137297.6</f>
        <v>137297.6</v>
      </c>
      <c r="H64" s="68">
        <f>1969.44</f>
        <v>1969.44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576292.92</f>
        <v>576292.92</v>
      </c>
      <c r="E65" s="65">
        <f>213552.46</f>
        <v>213552.46</v>
      </c>
      <c r="F65" s="65">
        <f>54195.13</f>
        <v>54195.13</v>
      </c>
      <c r="G65" s="69">
        <f>107819.73</f>
        <v>107819.73</v>
      </c>
      <c r="H65" s="69">
        <f>681.09</f>
        <v>681.09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22976.159999999916</v>
      </c>
      <c r="E66" s="76">
        <f>E64-E65</f>
        <v>82610.1</v>
      </c>
      <c r="F66" s="76">
        <f>F64-F65</f>
        <v>10599.300000000003</v>
      </c>
      <c r="G66" s="78">
        <f>G64-G65</f>
        <v>29477.87000000001</v>
      </c>
      <c r="H66" s="78">
        <f>H64-H65</f>
        <v>1288.35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599269.08+0</f>
        <v>599269.08</v>
      </c>
      <c r="E67" s="70">
        <f>296162.56+-47245.39</f>
        <v>248917.16999999998</v>
      </c>
      <c r="F67" s="70">
        <f>64794.43+-2716.08</f>
        <v>62078.35</v>
      </c>
      <c r="G67" s="71">
        <f>137297.6+-7279.27</f>
        <v>130018.33</v>
      </c>
      <c r="H67" s="71">
        <f>1969.44+0</f>
        <v>1969.44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-47245.390000000014</v>
      </c>
      <c r="F68" s="44">
        <f>F67-F64</f>
        <v>-2716.0800000000017</v>
      </c>
      <c r="G68" s="44">
        <f>G67-G64</f>
        <v>-7279.270000000004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0" t="s">
        <v>145</v>
      </c>
      <c r="E70" s="111"/>
      <c r="F70" s="111"/>
      <c r="G70" s="111"/>
      <c r="H70" s="11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7" t="s">
        <v>185</v>
      </c>
      <c r="F73" s="108"/>
      <c r="G73" s="109"/>
      <c r="H73" s="26">
        <v>43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7"/>
      <c r="F74" s="108"/>
      <c r="G74" s="109"/>
      <c r="H74" s="26">
        <v>1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7"/>
      <c r="F75" s="108"/>
      <c r="G75" s="109"/>
      <c r="H75" s="26">
        <v>42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0"/>
      <c r="F76" s="111"/>
      <c r="G76" s="112"/>
      <c r="H76" s="26">
        <f>D68+E68+F68+G68+H68</f>
        <v>-57240.74000000002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7">
        <v>13</v>
      </c>
      <c r="F78" s="108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3">
        <v>6</v>
      </c>
      <c r="F79" s="114"/>
      <c r="G79" s="11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4" t="s">
        <v>167</v>
      </c>
      <c r="F80" s="105"/>
      <c r="G80" s="105"/>
      <c r="H80" s="106"/>
    </row>
    <row r="81" ht="12.75">
      <c r="A81" s="1"/>
    </row>
    <row r="82" ht="12.75">
      <c r="A82" s="1"/>
    </row>
    <row r="83" spans="1:8" ht="38.25" customHeight="1">
      <c r="A83" s="103" t="s">
        <v>172</v>
      </c>
      <c r="B83" s="103"/>
      <c r="C83" s="103"/>
      <c r="D83" s="103"/>
      <c r="E83" s="103"/>
      <c r="F83" s="103"/>
      <c r="G83" s="103"/>
      <c r="H83" s="10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5" t="s">
        <v>115</v>
      </c>
      <c r="D86" s="126"/>
      <c r="E86" s="127"/>
    </row>
    <row r="87" spans="1:5" ht="18.75" customHeight="1" thickBot="1">
      <c r="A87" s="29">
        <v>2</v>
      </c>
      <c r="B87" s="4" t="s">
        <v>116</v>
      </c>
      <c r="C87" s="125" t="s">
        <v>117</v>
      </c>
      <c r="D87" s="126"/>
      <c r="E87" s="127"/>
    </row>
    <row r="88" spans="1:5" ht="16.5" customHeight="1" thickBot="1">
      <c r="A88" s="29">
        <v>3</v>
      </c>
      <c r="B88" s="4" t="s">
        <v>118</v>
      </c>
      <c r="C88" s="125" t="s">
        <v>119</v>
      </c>
      <c r="D88" s="126"/>
      <c r="E88" s="127"/>
    </row>
    <row r="89" spans="1:5" ht="13.5" thickBot="1">
      <c r="A89" s="29">
        <v>4</v>
      </c>
      <c r="B89" s="4" t="s">
        <v>16</v>
      </c>
      <c r="C89" s="125" t="s">
        <v>120</v>
      </c>
      <c r="D89" s="126"/>
      <c r="E89" s="127"/>
    </row>
    <row r="90" spans="1:5" ht="24" customHeight="1" thickBot="1">
      <c r="A90" s="29">
        <v>5</v>
      </c>
      <c r="B90" s="4" t="s">
        <v>86</v>
      </c>
      <c r="C90" s="125" t="s">
        <v>121</v>
      </c>
      <c r="D90" s="126"/>
      <c r="E90" s="127"/>
    </row>
    <row r="91" spans="1:5" ht="21" customHeight="1" thickBot="1">
      <c r="A91" s="30">
        <v>6</v>
      </c>
      <c r="B91" s="31" t="s">
        <v>122</v>
      </c>
      <c r="C91" s="125" t="s">
        <v>123</v>
      </c>
      <c r="D91" s="126"/>
      <c r="E91" s="127"/>
    </row>
    <row r="99" spans="2:3" ht="15">
      <c r="B99" s="155" t="s">
        <v>179</v>
      </c>
      <c r="C99" s="155"/>
    </row>
    <row r="100" spans="2:4" ht="26.25">
      <c r="B100" s="95" t="s">
        <v>180</v>
      </c>
      <c r="C100" s="96" t="s">
        <v>181</v>
      </c>
      <c r="D100" s="97" t="s">
        <v>182</v>
      </c>
    </row>
    <row r="101" spans="2:4" ht="22.5">
      <c r="B101" s="98" t="s">
        <v>183</v>
      </c>
      <c r="C101" s="99">
        <f>2762.13</f>
        <v>2762.13</v>
      </c>
      <c r="D101" s="100">
        <f>1810.73</f>
        <v>1810.73</v>
      </c>
    </row>
    <row r="102" spans="2:4" ht="22.5">
      <c r="B102" s="98" t="s">
        <v>184</v>
      </c>
      <c r="C102" s="99">
        <f>3153.07</f>
        <v>3153.07</v>
      </c>
      <c r="D102" s="100">
        <f>1594.13</f>
        <v>1594.13</v>
      </c>
    </row>
  </sheetData>
  <sheetProtection/>
  <mergeCells count="70">
    <mergeCell ref="B99:C99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2017-03-20T02:32:26Z</dcterms:modified>
  <cp:category/>
  <cp:version/>
  <cp:contentType/>
  <cp:contentStatus/>
</cp:coreProperties>
</file>