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<sst xmlns="http://schemas.openxmlformats.org/spreadsheetml/2006/main" count="284" uniqueCount="179">
  <si>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</si>
  <si>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</si>
  <si>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</si>
  <si>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</si>
  <si>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</si>
  <si>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</si>
  <si>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</si>
  <si>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</si>
  <si>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</si>
  <si>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</si>
  <si>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</si>
  <si>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</si>
  <si>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</si>
  <si>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</si>
  <si>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</si>
  <si>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</si>
  <si>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</si>
  <si>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</si>
  <si>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</si>
  <si>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</si>
  <si>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</si>
  <si>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</si>
  <si>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</si>
  <si>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</si>
  <si>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</si>
  <si>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</si>
  <si>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</si>
  <si>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</si>
  <si>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</si>
  <si>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</si>
  <si>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</si>
  <si>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</si>
  <si>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</si>
  <si>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</si>
  <si>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</si>
  <si>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</si>
  <si>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</si>
  <si>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</si>
  <si>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</si>
  <si>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</si>
  <si>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</si>
  <si>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</si>
  <si>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</si>
  <si>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</si>
  <si>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</si>
  <si>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</si>
  <si>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</si>
  <si>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</si>
  <si>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</si>
  <si>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</si>
  <si>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</si>
  <si>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</si>
  <si>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</si>
  <si>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</si>
  <si>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</si>
  <si>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</si>
  <si>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</si>
  <si>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</si>
  <si>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</si>
  <si>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</si>
  <si>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</si>
  <si>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</si>
  <si>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</si>
  <si>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</si>
  <si>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</si>
  <si>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</si>
  <si>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</si>
  <si>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</si>
  <si>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</si>
  <si>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</si>
  <si>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</si>
  <si>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</si>
  <si>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</si>
  <si>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</si>
  <si>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</si>
  <si>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</si>
  <si>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</si>
  <si>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</si>
  <si>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</si>
  <si>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</si>
  <si>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</si>
  <si>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</si>
  <si>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</si>
  <si>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</si>
  <si>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</si>
  <si>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</si>
  <si>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</si>
  <si>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</si>
  <si>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</si>
  <si>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</si>
  <si>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</si>
  <si>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</si>
  <si>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</si>
  <si>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</si>
  <si>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</si>
  <si>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</si>
  <si>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</si>
  <si>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</si>
  <si>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</si>
  <si>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</si>
  <si>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</si>
  <si>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</si>
  <si>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</si>
  <si>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</si>
  <si>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</si>
  <si>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</si>
  <si>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</si>
  <si>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</si>
  <si>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</si>
  <si>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</si>
  <si>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</si>
  <si>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</si>
  <si>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</si>
  <si>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</si>
  <si>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</si>
  <si>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</si>
  <si>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</si>
  <si>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</si>
  <si>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</si>
  <si>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</si>
  <si>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</si>
  <si>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</si>
  <si>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</si>
  <si>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</si>
  <si>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</si>
  <si>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</si>
  <si>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</si>
  <si>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</si>
  <si>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</si>
  <si>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</si>
  <si>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</si>
  <si>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</si>
  <si>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</si>
  <si>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</si>
  <si>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</si>
  <si>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</si>
  <si>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</si>
  <si>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</si>
  <si>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</si>
  <si>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</si>
  <si>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</si>
  <si>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</si>
  <si>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</si>
  <si>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</si>
  <si>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</si>
  <si>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</si>
  <si>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</si>
  <si>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</si>
  <si>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</si>
  <si>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</si>
  <si>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</si>
  <si>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</si>
  <si>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</si>
  <si>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</si>
  <si>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</si>
  <si>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</si>
  <si>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</si>
  <si>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</si>
  <si>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</si>
  <si>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</si>
  <si>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</si>
  <si>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</si>
  <si>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</si>
  <si>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</si>
  <si>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</si>
  <si>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</si>
  <si>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</si>
  <si>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</si>
  <si>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</si>
  <si>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</si>
  <si>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</si>
  <si>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</si>
  <si>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</si>
  <si>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</si>
  <si>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</si>
  <si>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</si>
  <si>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</si>
  <si>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</si>
  <si>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32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</si>
</sst>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4" fontId="4" fillId="25" borderId="10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2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2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40;&#1084;&#1073;&#1091;&#1083;&#1072;&#1090;&#1086;&#1088;&#1085;&#1072;&#1103;\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7;&#1086;&#1074;&#1077;&#1090;&#1089;&#1082;&#1072;&#1103;\3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8645.1</v>
          </cell>
          <cell r="G7">
            <v>947.82</v>
          </cell>
          <cell r="H7">
            <v>107.7</v>
          </cell>
          <cell r="I7">
            <v>6904.18</v>
          </cell>
        </row>
        <row r="9">
          <cell r="C9">
            <v>94003.12</v>
          </cell>
          <cell r="F9">
            <v>82913</v>
          </cell>
          <cell r="G9">
            <v>4616.15</v>
          </cell>
          <cell r="H9">
            <v>316.24</v>
          </cell>
          <cell r="I9">
            <v>66323.98</v>
          </cell>
        </row>
        <row r="12">
          <cell r="C12">
            <v>3246.05</v>
          </cell>
          <cell r="F12">
            <v>3184.49</v>
          </cell>
          <cell r="G12">
            <v>404.02</v>
          </cell>
          <cell r="H12">
            <v>64.87</v>
          </cell>
          <cell r="I12">
            <v>2709.82</v>
          </cell>
        </row>
        <row r="13">
          <cell r="C13">
            <v>492.69</v>
          </cell>
          <cell r="F13">
            <v>492.69</v>
          </cell>
          <cell r="G13">
            <v>61.36</v>
          </cell>
          <cell r="H13">
            <v>7.95</v>
          </cell>
          <cell r="I13">
            <v>422.2</v>
          </cell>
        </row>
        <row r="14">
          <cell r="C14">
            <v>965.5</v>
          </cell>
          <cell r="F14">
            <v>965.5</v>
          </cell>
          <cell r="G14">
            <v>115.5</v>
          </cell>
          <cell r="H14">
            <v>15.49</v>
          </cell>
          <cell r="I14">
            <v>866.03</v>
          </cell>
        </row>
        <row r="15">
          <cell r="C15">
            <v>560098.15</v>
          </cell>
          <cell r="F15">
            <v>560098.15</v>
          </cell>
          <cell r="G15">
            <v>61136.7</v>
          </cell>
          <cell r="H15">
            <v>7031.51</v>
          </cell>
          <cell r="I15">
            <v>422183.71</v>
          </cell>
        </row>
        <row r="18">
          <cell r="C18">
            <v>34167.04</v>
          </cell>
          <cell r="F18">
            <v>34030.81</v>
          </cell>
          <cell r="G18">
            <v>2145.94</v>
          </cell>
          <cell r="H18">
            <v>96.36</v>
          </cell>
          <cell r="I18">
            <v>30960.87</v>
          </cell>
        </row>
        <row r="20">
          <cell r="F20">
            <v>26687</v>
          </cell>
          <cell r="G20">
            <v>2952.79</v>
          </cell>
          <cell r="H20">
            <v>332.49</v>
          </cell>
          <cell r="I20">
            <v>21749.73</v>
          </cell>
        </row>
        <row r="22">
          <cell r="F22">
            <v>29067.2</v>
          </cell>
          <cell r="G22">
            <v>3216.29</v>
          </cell>
          <cell r="H22">
            <v>362.15</v>
          </cell>
          <cell r="I22">
            <v>21608.02</v>
          </cell>
        </row>
        <row r="24">
          <cell r="F24">
            <v>25559.2</v>
          </cell>
          <cell r="G24">
            <v>2828.06</v>
          </cell>
          <cell r="H24">
            <v>318.45</v>
          </cell>
          <cell r="I24">
            <v>20815.11</v>
          </cell>
        </row>
        <row r="26">
          <cell r="F26">
            <v>54250.8</v>
          </cell>
          <cell r="G26">
            <v>5947.86</v>
          </cell>
          <cell r="H26">
            <v>675.89</v>
          </cell>
          <cell r="I26">
            <v>43298.42</v>
          </cell>
        </row>
        <row r="31">
          <cell r="C31">
            <v>11859.14</v>
          </cell>
          <cell r="F31">
            <v>11810.19</v>
          </cell>
          <cell r="G31">
            <v>723.2</v>
          </cell>
          <cell r="H31">
            <v>43.14</v>
          </cell>
          <cell r="I31">
            <v>10548.33</v>
          </cell>
        </row>
        <row r="34">
          <cell r="F34">
            <v>26862.1</v>
          </cell>
          <cell r="G34">
            <v>2800.32</v>
          </cell>
          <cell r="H34">
            <v>315.29</v>
          </cell>
          <cell r="I34">
            <v>20724.28</v>
          </cell>
        </row>
        <row r="35">
          <cell r="C35">
            <v>23472.84</v>
          </cell>
          <cell r="F35">
            <v>21227.82</v>
          </cell>
          <cell r="G35">
            <v>1664.81</v>
          </cell>
          <cell r="H35">
            <v>55.83</v>
          </cell>
          <cell r="I35">
            <v>19074.72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178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13"/>
      <c r="F3" s="14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51" t="s">
        <v>13</v>
      </c>
      <c r="B7" s="152"/>
      <c r="C7" s="152"/>
      <c r="D7" s="153"/>
      <c r="E7" s="153"/>
      <c r="F7" s="153"/>
      <c r="G7" s="152"/>
      <c r="H7" s="154"/>
    </row>
    <row r="8" spans="1:8" ht="33" customHeight="1" thickBot="1">
      <c r="A8" s="40" t="s">
        <v>0</v>
      </c>
      <c r="B8" s="39" t="s">
        <v>1</v>
      </c>
      <c r="C8" s="41" t="s">
        <v>2</v>
      </c>
      <c r="D8" s="147" t="s">
        <v>3</v>
      </c>
      <c r="E8" s="148"/>
      <c r="F8" s="14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3">
        <v>55473.63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90">
        <f>3867.72+8210.61+3824.22+4401.75+1309.18+4041.39</f>
        <v>25654.87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5" t="s">
        <v>23</v>
      </c>
      <c r="E12" s="116"/>
      <c r="F12" s="117"/>
      <c r="G12" s="91">
        <f>G13+G14+G20+G21+G22+G23+G31</f>
        <v>204974.96000000002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7" t="s">
        <v>26</v>
      </c>
      <c r="E13" s="98"/>
      <c r="F13" s="105"/>
      <c r="G13" s="65">
        <f>5111.84+'[6]Page1'!$F$24</f>
        <v>30671.04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7" t="s">
        <v>29</v>
      </c>
      <c r="E14" s="98"/>
      <c r="F14" s="105"/>
      <c r="G14" s="92">
        <f>5337.4+'[6]Page1'!$F$20</f>
        <v>32024.4</v>
      </c>
      <c r="H14" s="5"/>
    </row>
    <row r="15" spans="1:8" ht="26.25" customHeight="1" thickBot="1">
      <c r="A15" s="4"/>
      <c r="B15" s="6"/>
      <c r="C15" s="3" t="s">
        <v>16</v>
      </c>
      <c r="D15" s="97" t="s">
        <v>156</v>
      </c>
      <c r="E15" s="98"/>
      <c r="F15" s="105"/>
      <c r="G15" s="93">
        <f>661.87+5898.5+'[6]Page1'!$G$20+'[6]Page1'!$H$20+'[6]Page1'!$I$20</f>
        <v>31595.379999999997</v>
      </c>
      <c r="H15" s="5"/>
    </row>
    <row r="16" spans="1:8" ht="13.5" customHeight="1" thickBot="1">
      <c r="A16" s="4"/>
      <c r="B16" s="6"/>
      <c r="C16" s="3" t="s">
        <v>16</v>
      </c>
      <c r="D16" s="97" t="s">
        <v>157</v>
      </c>
      <c r="E16" s="98"/>
      <c r="F16" s="105"/>
      <c r="G16" s="94">
        <f>4041.39+G14-G15</f>
        <v>4470.4100000000035</v>
      </c>
      <c r="H16" s="49"/>
    </row>
    <row r="17" spans="1:8" ht="13.5" customHeight="1" thickBot="1">
      <c r="A17" s="4"/>
      <c r="B17" s="6"/>
      <c r="C17" s="3" t="s">
        <v>16</v>
      </c>
      <c r="D17" s="97" t="s">
        <v>158</v>
      </c>
      <c r="E17" s="98"/>
      <c r="F17" s="105"/>
      <c r="G17" s="65">
        <v>13845.49</v>
      </c>
      <c r="H17" s="5"/>
    </row>
    <row r="18" spans="1:8" ht="24.75" customHeight="1" thickBot="1">
      <c r="A18" s="4"/>
      <c r="B18" s="6"/>
      <c r="C18" s="3" t="s">
        <v>16</v>
      </c>
      <c r="D18" s="97" t="s">
        <v>18</v>
      </c>
      <c r="E18" s="98"/>
      <c r="F18" s="105"/>
      <c r="G18" s="14">
        <f>G10</f>
        <v>55473.63</v>
      </c>
      <c r="H18" s="5"/>
    </row>
    <row r="19" spans="1:8" ht="27" customHeight="1" thickBot="1">
      <c r="A19" s="4"/>
      <c r="B19" s="6"/>
      <c r="C19" s="3" t="s">
        <v>16</v>
      </c>
      <c r="D19" s="97" t="s">
        <v>55</v>
      </c>
      <c r="E19" s="98"/>
      <c r="F19" s="105"/>
      <c r="G19" s="73">
        <f>G18+G15-G17</f>
        <v>73223.51999999999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8" t="s">
        <v>32</v>
      </c>
      <c r="E20" s="119"/>
      <c r="F20" s="120"/>
      <c r="G20" s="65">
        <f>5061.7+'[6]Page1'!$F$34</f>
        <v>31923.8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4">
        <f>5813.44+'[6]Page1'!$F$22</f>
        <v>34880.64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4">
        <f>1729.02+'[6]Page1'!$F$7</f>
        <v>10374.12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4">
        <f>10850.16+'[6]Page1'!$F$26</f>
        <v>65100.96000000001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2" t="s">
        <v>35</v>
      </c>
      <c r="E24" s="113"/>
      <c r="F24" s="114"/>
      <c r="G24" s="87">
        <f>G25+G26+G27+G28+G29+G30</f>
        <v>197562.53999999998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2">
        <f>5646.62+11986.52+5586.48+6424.53+1910.81+5898.5+'[6]Page1'!$I$7+'[6]Page1'!$I$20+'[6]Page1'!$I$22+'[6]Page1'!$I$24+'[6]Page1'!$I$26+'[6]Page1'!$I$34</f>
        <v>172553.19999999998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7" t="s">
        <v>41</v>
      </c>
      <c r="E26" s="98"/>
      <c r="F26" s="10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7" t="s">
        <v>44</v>
      </c>
      <c r="E27" s="98"/>
      <c r="F27" s="105"/>
      <c r="G27" s="82">
        <f>633.85+1345.49+627.68+720.92+214.42+661.87+'[6]Page1'!$G$7+'[6]Page1'!$G$20+'[6]Page1'!$G$22+'[6]Page1'!$G$24+'[6]Page1'!$G$26+'[6]Page1'!$G$34</f>
        <v>22897.37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7" t="s">
        <v>47</v>
      </c>
      <c r="E28" s="98"/>
      <c r="F28" s="105"/>
      <c r="G28" s="99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7" t="s">
        <v>124</v>
      </c>
      <c r="E29" s="98"/>
      <c r="F29" s="105"/>
      <c r="G29" s="70">
        <f>'[6]Page1'!$H$7+'[6]Page1'!$H$20+'[6]Page1'!$H$22+'[6]Page1'!$H$24+'[6]Page1'!$H$26+'[6]Page1'!$H$34</f>
        <v>2111.97</v>
      </c>
      <c r="H29" s="83"/>
      <c r="I29" s="79"/>
    </row>
    <row r="30" spans="1:9" ht="13.5" customHeight="1" thickBot="1">
      <c r="A30" s="4"/>
      <c r="B30" s="13"/>
      <c r="C30" s="3"/>
      <c r="D30" s="97" t="s">
        <v>166</v>
      </c>
      <c r="E30" s="98"/>
      <c r="F30" s="98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97" t="s">
        <v>174</v>
      </c>
      <c r="E31" s="98"/>
      <c r="F31" s="98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97" t="s">
        <v>175</v>
      </c>
      <c r="E32" s="98"/>
      <c r="F32" s="98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97" t="s">
        <v>177</v>
      </c>
      <c r="E33" s="98"/>
      <c r="F33" s="98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97" t="s">
        <v>176</v>
      </c>
      <c r="E34" s="98"/>
      <c r="F34" s="98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97" t="s">
        <v>51</v>
      </c>
      <c r="E35" s="98"/>
      <c r="F35" s="105"/>
      <c r="G35" s="66">
        <f>G24+G10</f>
        <v>253036.16999999998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97" t="s">
        <v>53</v>
      </c>
      <c r="E36" s="98"/>
      <c r="F36" s="10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97" t="s">
        <v>55</v>
      </c>
      <c r="E37" s="98"/>
      <c r="F37" s="105"/>
      <c r="G37" s="73">
        <f>G19</f>
        <v>73223.51999999999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97" t="s">
        <v>57</v>
      </c>
      <c r="E38" s="98"/>
      <c r="F38" s="105"/>
      <c r="G38" s="88">
        <f>G11+G12-G24</f>
        <v>33067.29000000004</v>
      </c>
      <c r="H38" s="49"/>
    </row>
    <row r="39" spans="1:8" ht="38.25" customHeight="1" thickBot="1">
      <c r="A39" s="132" t="s">
        <v>58</v>
      </c>
      <c r="B39" s="133"/>
      <c r="C39" s="133"/>
      <c r="D39" s="133"/>
      <c r="E39" s="133"/>
      <c r="F39" s="152"/>
      <c r="G39" s="133"/>
      <c r="H39" s="15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13845.49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2.04</v>
      </c>
      <c r="F42" s="80" t="s">
        <v>136</v>
      </c>
      <c r="G42" s="60">
        <v>3810334293</v>
      </c>
      <c r="H42" s="61">
        <f>G13</f>
        <v>30671.04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31923.8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34880.64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10374.12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65100.96000000001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05"/>
      <c r="H47" s="61">
        <f>SUM(H41:H46)</f>
        <v>186796.05</v>
      </c>
    </row>
    <row r="48" spans="1:8" ht="19.5" customHeight="1" thickBot="1">
      <c r="A48" s="132" t="s">
        <v>64</v>
      </c>
      <c r="B48" s="133"/>
      <c r="C48" s="133"/>
      <c r="D48" s="133"/>
      <c r="E48" s="133"/>
      <c r="F48" s="133"/>
      <c r="G48" s="133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0" t="s">
        <v>141</v>
      </c>
      <c r="E49" s="10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0" t="s">
        <v>69</v>
      </c>
      <c r="E50" s="10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0" t="s">
        <v>71</v>
      </c>
      <c r="E51" s="10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0" t="s">
        <v>73</v>
      </c>
      <c r="E52" s="101"/>
      <c r="F52" s="56">
        <v>0</v>
      </c>
      <c r="G52" s="51"/>
      <c r="H52" s="49"/>
    </row>
    <row r="53" spans="1:8" ht="18.75" customHeight="1" thickBot="1">
      <c r="A53" s="155" t="s">
        <v>74</v>
      </c>
      <c r="B53" s="156"/>
      <c r="C53" s="156"/>
      <c r="D53" s="156"/>
      <c r="E53" s="156"/>
      <c r="F53" s="156"/>
      <c r="G53" s="156"/>
      <c r="H53" s="15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0" t="s">
        <v>15</v>
      </c>
      <c r="E54" s="10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0" t="s">
        <v>18</v>
      </c>
      <c r="E55" s="10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0" t="s">
        <v>20</v>
      </c>
      <c r="E56" s="10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0" t="s">
        <v>53</v>
      </c>
      <c r="E57" s="10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0" t="s">
        <v>55</v>
      </c>
      <c r="E58" s="10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4" t="s">
        <v>57</v>
      </c>
      <c r="E59" s="125"/>
      <c r="F59" s="57">
        <f>D66+E66+F66+G66+H66</f>
        <v>63570.19999999999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446.5345006588668</v>
      </c>
      <c r="E63" s="76">
        <f>E64/117.48</f>
        <v>931.5182158665306</v>
      </c>
      <c r="F63" s="76">
        <f>F64/12</f>
        <v>2063.9391666666666</v>
      </c>
      <c r="G63" s="77">
        <f>G64/18.26</f>
        <v>2958.456188389923</v>
      </c>
      <c r="H63" s="78">
        <f>H64/0.88</f>
        <v>1306.590909090909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110855.66+'[6]Page1'!$F$15</f>
        <v>670953.81</v>
      </c>
      <c r="E64" s="65">
        <f>23337.27+'[6]Page1'!$F$9+'[6]Page1'!$F$12</f>
        <v>109434.76000000001</v>
      </c>
      <c r="F64" s="65">
        <f>3046.76+'[6]Page1'!$F$13+'[6]Page1'!$F$35</f>
        <v>24767.27</v>
      </c>
      <c r="G64" s="72">
        <f>6086.3+2094.11+'[6]Page1'!$F$18+'[6]Page1'!$F$31</f>
        <v>54021.41</v>
      </c>
      <c r="H64" s="68">
        <f>184.3+'[6]Page1'!$F$14</f>
        <v>1149.8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13746.83+122790.58+'[6]Page1'!$G$15+'[6]Page1'!$H$15+'[6]Page1'!$I$15</f>
        <v>626889.3300000001</v>
      </c>
      <c r="E65" s="65">
        <f>2054.4+16842.26+'[6]Page1'!$G$9+'[6]Page1'!$H$9+'[6]Page1'!$I$9+'[6]Page1'!$G$12+'[6]Page1'!$H$12+'[6]Page1'!$I$12</f>
        <v>93331.74</v>
      </c>
      <c r="F65" s="65">
        <f>504.22+2230+'[6]Page1'!$G$13+'[6]Page1'!$H$13+'[6]Page1'!$I$13+'[6]Page1'!$G$35+'[6]Page1'!$H$35+'[6]Page1'!$I$35</f>
        <v>24021.09</v>
      </c>
      <c r="G65" s="69">
        <f>906.99+4310.07+195.88+1482.83+'[6]Page1'!$G$18+'[6]Page1'!$H$18+'[6]Page1'!$I$18+'[6]Page1'!$G$31+'[6]Page1'!$H$31+'[6]Page1'!$I$31</f>
        <v>51413.61</v>
      </c>
      <c r="H65" s="69">
        <f>100.43+3.63+'[6]Page1'!$G$14+'[6]Page1'!$H$14+'[6]Page1'!$I$14</f>
        <v>1101.08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44064.47999999998</v>
      </c>
      <c r="E66" s="76">
        <f>E64-E65</f>
        <v>16103.020000000004</v>
      </c>
      <c r="F66" s="76">
        <f>F64-F65</f>
        <v>746.1800000000003</v>
      </c>
      <c r="G66" s="78">
        <f>G64-G65</f>
        <v>2607.800000000003</v>
      </c>
      <c r="H66" s="78">
        <f>H64-H65</f>
        <v>48.72000000000003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110855.66+'[6]Page1'!$C$15</f>
        <v>670953.81</v>
      </c>
      <c r="E67" s="70">
        <f>22411.55+'[6]Page1'!$C$9+'[6]Page1'!$C$12</f>
        <v>119660.72</v>
      </c>
      <c r="F67" s="70">
        <f>3524.12+'[6]Page1'!$C$13+'[6]Page1'!$C$35</f>
        <v>27489.65</v>
      </c>
      <c r="G67" s="71">
        <f>6615.43+2242.59+'[6]Page1'!$C$18+'[6]Page1'!$C$31</f>
        <v>54884.2</v>
      </c>
      <c r="H67" s="71">
        <f>'[6]Page1'!$C$14</f>
        <v>965.5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10225.959999999992</v>
      </c>
      <c r="F68" s="44">
        <f>F67-F64</f>
        <v>2722.380000000001</v>
      </c>
      <c r="G68" s="44">
        <f>G67-G64</f>
        <v>862.7899999999936</v>
      </c>
      <c r="H68" s="44">
        <f>H67-H64</f>
        <v>-184.29999999999995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9" t="s">
        <v>145</v>
      </c>
      <c r="E69" s="130"/>
      <c r="F69" s="130"/>
      <c r="G69" s="130"/>
      <c r="H69" s="13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6" t="s">
        <v>145</v>
      </c>
      <c r="E70" s="107"/>
      <c r="F70" s="107"/>
      <c r="G70" s="107"/>
      <c r="H70" s="10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2" t="s">
        <v>101</v>
      </c>
      <c r="B72" s="133"/>
      <c r="C72" s="133"/>
      <c r="D72" s="133"/>
      <c r="E72" s="133"/>
      <c r="F72" s="133"/>
      <c r="G72" s="133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97"/>
      <c r="F73" s="98"/>
      <c r="G73" s="10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97"/>
      <c r="F74" s="98"/>
      <c r="G74" s="10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97"/>
      <c r="F75" s="98"/>
      <c r="G75" s="10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6"/>
      <c r="F76" s="107"/>
      <c r="G76" s="108"/>
      <c r="H76" s="26">
        <f>D68+E68+F68+G68+H68</f>
        <v>13626.829999999987</v>
      </c>
    </row>
    <row r="77" spans="1:8" ht="25.5" customHeight="1" thickBot="1">
      <c r="A77" s="132" t="s">
        <v>107</v>
      </c>
      <c r="B77" s="133"/>
      <c r="C77" s="133"/>
      <c r="D77" s="133"/>
      <c r="E77" s="133"/>
      <c r="F77" s="133"/>
      <c r="G77" s="133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97"/>
      <c r="F78" s="98"/>
      <c r="G78" s="10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9"/>
      <c r="F79" s="110"/>
      <c r="G79" s="11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3" t="s">
        <v>167</v>
      </c>
      <c r="F80" s="104"/>
      <c r="G80" s="104"/>
      <c r="H80" s="96"/>
    </row>
    <row r="81" ht="12.75">
      <c r="A81" s="1"/>
    </row>
    <row r="82" ht="12.75">
      <c r="A82" s="1"/>
    </row>
    <row r="83" spans="1:8" ht="38.25" customHeight="1">
      <c r="A83" s="102" t="s">
        <v>172</v>
      </c>
      <c r="B83" s="102"/>
      <c r="C83" s="102"/>
      <c r="D83" s="102"/>
      <c r="E83" s="102"/>
      <c r="F83" s="102"/>
      <c r="G83" s="102"/>
      <c r="H83" s="10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1" t="s">
        <v>115</v>
      </c>
      <c r="D86" s="122"/>
      <c r="E86" s="123"/>
    </row>
    <row r="87" spans="1:5" ht="18.75" customHeight="1" thickBot="1">
      <c r="A87" s="29">
        <v>2</v>
      </c>
      <c r="B87" s="4" t="s">
        <v>116</v>
      </c>
      <c r="C87" s="121" t="s">
        <v>117</v>
      </c>
      <c r="D87" s="122"/>
      <c r="E87" s="123"/>
    </row>
    <row r="88" spans="1:5" ht="16.5" customHeight="1" thickBot="1">
      <c r="A88" s="29">
        <v>3</v>
      </c>
      <c r="B88" s="4" t="s">
        <v>118</v>
      </c>
      <c r="C88" s="121" t="s">
        <v>119</v>
      </c>
      <c r="D88" s="122"/>
      <c r="E88" s="123"/>
    </row>
    <row r="89" spans="1:5" ht="13.5" thickBot="1">
      <c r="A89" s="29">
        <v>4</v>
      </c>
      <c r="B89" s="4" t="s">
        <v>16</v>
      </c>
      <c r="C89" s="121" t="s">
        <v>120</v>
      </c>
      <c r="D89" s="122"/>
      <c r="E89" s="123"/>
    </row>
    <row r="90" spans="1:5" ht="24" customHeight="1" thickBot="1">
      <c r="A90" s="29">
        <v>5</v>
      </c>
      <c r="B90" s="4" t="s">
        <v>86</v>
      </c>
      <c r="C90" s="121" t="s">
        <v>121</v>
      </c>
      <c r="D90" s="122"/>
      <c r="E90" s="123"/>
    </row>
    <row r="91" spans="1:5" ht="21" customHeight="1" thickBot="1">
      <c r="A91" s="30">
        <v>6</v>
      </c>
      <c r="B91" s="31" t="s">
        <v>122</v>
      </c>
      <c r="C91" s="121" t="s">
        <v>123</v>
      </c>
      <c r="D91" s="122"/>
      <c r="E91" s="123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2016-03-16T02:23:10Z</dcterms:modified>
  <cp:category/>
  <cp:version/>
  <cp:contentType/>
  <cp:contentStatus/>
</cp:coreProperties>
</file>