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<sst xmlns="http://schemas.openxmlformats.org/spreadsheetml/2006/main" count="284" uniqueCount="180">
  <si>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</si>
  <si>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</si>
  <si>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</si>
  <si>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</si>
  <si>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</si>
  <si>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</si>
  <si>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</si>
  <si>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</si>
  <si>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</si>
  <si>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</si>
  <si>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</si>
  <si>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</si>
  <si>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</si>
  <si>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</si>
  <si>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</si>
  <si>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</si>
  <si>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</si>
  <si>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</si>
  <si>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</si>
  <si>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</si>
  <si>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</si>
  <si>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</si>
  <si>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</si>
  <si>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</si>
  <si>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</si>
  <si>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</si>
  <si>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</si>
  <si>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</si>
  <si>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</si>
  <si>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</si>
  <si>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</si>
  <si>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</si>
  <si>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</si>
  <si>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</si>
  <si>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</si>
  <si>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</si>
  <si>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</si>
  <si>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</si>
  <si>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</si>
  <si>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</si>
  <si>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</si>
  <si>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</si>
  <si>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</si>
  <si>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</si>
  <si>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</si>
  <si>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</si>
  <si>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</si>
  <si>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</si>
  <si>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</si>
  <si>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</si>
  <si>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</si>
  <si>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</si>
  <si>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</si>
  <si>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</si>
  <si>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</si>
  <si>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</si>
  <si>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</si>
  <si>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</si>
  <si>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</si>
  <si>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</si>
  <si>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</si>
  <si>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</si>
  <si>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</si>
  <si>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</si>
  <si>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</si>
  <si>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</si>
  <si>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</si>
  <si>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</si>
  <si>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</si>
  <si>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</si>
  <si>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</si>
  <si>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</si>
  <si>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</si>
  <si>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</si>
  <si>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</si>
  <si>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</si>
  <si>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</si>
  <si>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</si>
  <si>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</si>
  <si>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</si>
  <si>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</si>
  <si>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</si>
  <si>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</si>
  <si>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</si>
  <si>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</si>
  <si>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</si>
  <si>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</si>
  <si>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</si>
  <si>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</si>
  <si>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</si>
  <si>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</si>
  <si>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</si>
  <si>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</si>
  <si>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</si>
  <si>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</si>
  <si>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</si>
  <si>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</si>
  <si>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</si>
  <si>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</si>
  <si>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</si>
  <si>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</si>
  <si>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</si>
  <si>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</si>
  <si>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</si>
  <si>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</si>
  <si>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</si>
  <si>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</si>
  <si>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</si>
  <si>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</si>
  <si>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</si>
  <si>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</si>
  <si>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</si>
  <si>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</si>
  <si>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</si>
  <si>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</si>
  <si>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</si>
  <si>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</si>
  <si>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</si>
  <si>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</si>
  <si>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</si>
  <si>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</si>
  <si>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</si>
  <si>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</si>
  <si>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</si>
  <si>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</si>
  <si>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</si>
  <si>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</si>
  <si>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</si>
  <si>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</si>
  <si>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</si>
  <si>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</si>
  <si>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</si>
  <si>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</si>
  <si>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</si>
  <si>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</si>
  <si>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</si>
  <si>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</si>
  <si>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</si>
  <si>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</si>
  <si>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</si>
  <si>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</si>
  <si>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</si>
  <si>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</si>
  <si>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</si>
  <si>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</si>
  <si>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</si>
  <si>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</si>
  <si>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</si>
  <si>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</si>
  <si>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</si>
  <si>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</si>
  <si>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</si>
  <si>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</si>
  <si>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</si>
  <si>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</si>
  <si>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</si>
  <si>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</si>
  <si>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</si>
  <si>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</si>
  <si>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</si>
  <si>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</si>
  <si>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</si>
  <si>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</si>
  <si>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</si>
  <si>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</si>
  <si>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</si>
  <si>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</si>
  <si>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</si>
  <si>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</si>
  <si>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</si>
  <si>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</si>
  <si>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</si>
  <si>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</si>
  <si>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11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</si>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</sst>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47" fillId="0" borderId="32" xfId="0" applyFont="1" applyFill="1" applyBorder="1" applyAlignment="1">
      <alignment vertical="top" wrapText="1"/>
    </xf>
    <xf numFmtId="0" fontId="0" fillId="32" borderId="32" xfId="0" applyFill="1" applyBorder="1" applyAlignment="1">
      <alignment wrapText="1"/>
    </xf>
    <xf numFmtId="0" fontId="0" fillId="32" borderId="32" xfId="0" applyFill="1" applyBorder="1" applyAlignment="1">
      <alignment/>
    </xf>
    <xf numFmtId="0" fontId="0" fillId="0" borderId="0" xfId="0" applyAlignment="1">
      <alignment wrapText="1"/>
    </xf>
    <xf numFmtId="0" fontId="0" fillId="32" borderId="3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5">
          <cell r="X155">
            <v>0</v>
          </cell>
        </row>
        <row r="156">
          <cell r="X156">
            <v>521.76</v>
          </cell>
          <cell r="Z156">
            <v>425.04999999999995</v>
          </cell>
        </row>
        <row r="164">
          <cell r="S164">
            <v>1147.9499999999998</v>
          </cell>
          <cell r="X164">
            <v>9350.040000000003</v>
          </cell>
          <cell r="Z164">
            <v>7864.160000000002</v>
          </cell>
        </row>
        <row r="166">
          <cell r="X166">
            <v>13116.040000000003</v>
          </cell>
        </row>
        <row r="168">
          <cell r="X168">
            <v>26118.24</v>
          </cell>
        </row>
        <row r="170">
          <cell r="X170">
            <v>0</v>
          </cell>
        </row>
        <row r="171">
          <cell r="X171">
            <v>0</v>
          </cell>
        </row>
        <row r="175">
          <cell r="X175">
            <v>16900.08</v>
          </cell>
        </row>
        <row r="176">
          <cell r="X176">
            <v>665.08</v>
          </cell>
          <cell r="Z176">
            <v>644.4200000000001</v>
          </cell>
        </row>
        <row r="235">
          <cell r="S235">
            <v>0</v>
          </cell>
          <cell r="U235">
            <v>339.15</v>
          </cell>
          <cell r="X235">
            <v>521.76</v>
          </cell>
          <cell r="Z2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10676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22">
      <selection activeCell="G26" sqref="G2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4" t="s">
        <v>173</v>
      </c>
      <c r="B1" s="114"/>
      <c r="C1" s="114"/>
      <c r="D1" s="114"/>
      <c r="E1" s="114"/>
      <c r="F1" s="114"/>
      <c r="G1" s="114"/>
      <c r="H1" s="11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4"/>
      <c r="E3" s="95"/>
      <c r="F3" s="12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5"/>
      <c r="E4" s="116"/>
      <c r="F4" s="11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8"/>
      <c r="E5" s="119"/>
      <c r="F5" s="12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1"/>
      <c r="E6" s="122"/>
      <c r="F6" s="123"/>
      <c r="G6" s="36">
        <v>42735</v>
      </c>
      <c r="H6" s="5"/>
    </row>
    <row r="7" spans="1:8" ht="38.25" customHeight="1" thickBot="1">
      <c r="A7" s="102" t="s">
        <v>13</v>
      </c>
      <c r="B7" s="103"/>
      <c r="C7" s="103"/>
      <c r="D7" s="104"/>
      <c r="E7" s="104"/>
      <c r="F7" s="104"/>
      <c r="G7" s="103"/>
      <c r="H7" s="105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4" t="s">
        <v>15</v>
      </c>
      <c r="E9" s="95"/>
      <c r="F9" s="9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4" t="s">
        <v>18</v>
      </c>
      <c r="E10" s="95"/>
      <c r="F10" s="96"/>
      <c r="G10" s="64">
        <v>28228.98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4" t="s">
        <v>20</v>
      </c>
      <c r="E11" s="95"/>
      <c r="F11" s="96"/>
      <c r="G11" s="65">
        <f>'[1]Report'!$S$235</f>
        <v>0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7" t="s">
        <v>23</v>
      </c>
      <c r="E12" s="98"/>
      <c r="F12" s="99"/>
      <c r="G12" s="63">
        <f>G13+G14+G20+G21+G22+G23</f>
        <v>65484.40000000001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3"/>
      <c r="G13" s="66">
        <f>'[1]Report'!$X$168</f>
        <v>26118.24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3"/>
      <c r="G14" s="66">
        <f>'[1]Report'!$X$164</f>
        <v>9350.040000000003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3"/>
      <c r="G15" s="66">
        <f>1485.75+5.75+557.16+7193.97</f>
        <v>9242.630000000001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3"/>
      <c r="G16" s="67">
        <f>'[1]Report'!$S$164+'[1]Report'!$X$164-'[1]Report'!$Z$164</f>
        <v>2633.83</v>
      </c>
      <c r="H16" s="49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3"/>
      <c r="G17" s="66">
        <f>'[2]общий свод 2016 '!$K$721</f>
        <v>10676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3"/>
      <c r="G18" s="14">
        <f>G10</f>
        <v>28228.98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3"/>
      <c r="G19" s="76">
        <f>G18+G15-G17</f>
        <v>26795.61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f>'[1]Report'!$X$175</f>
        <v>16900.08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4" t="s">
        <v>151</v>
      </c>
      <c r="E21" s="95"/>
      <c r="F21" s="96"/>
      <c r="G21" s="65">
        <f>'[1]Report'!$X$166</f>
        <v>13116.040000000003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4" t="s">
        <v>152</v>
      </c>
      <c r="E22" s="95"/>
      <c r="F22" s="96"/>
      <c r="G22" s="65">
        <f>'[1]Report'!$X$155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f>'[1]Report'!$X$170+'[1]Report'!$X$171</f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4" t="s">
        <v>35</v>
      </c>
      <c r="E24" s="95"/>
      <c r="F24" s="96"/>
      <c r="G24" s="68">
        <f>G25+G26+G27+G28+G29+G30</f>
        <v>81477.29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7" t="s">
        <v>38</v>
      </c>
      <c r="E25" s="98"/>
      <c r="F25" s="99"/>
      <c r="G25" s="85">
        <f>81477.29</f>
        <v>81477.29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3"/>
      <c r="G28" s="79"/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11" t="s">
        <v>166</v>
      </c>
      <c r="E30" s="112"/>
      <c r="F30" s="11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11" t="s">
        <v>51</v>
      </c>
      <c r="E31" s="112"/>
      <c r="F31" s="113"/>
      <c r="G31" s="69">
        <f>G24+G10</f>
        <v>109706.26999999999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1" t="s">
        <v>53</v>
      </c>
      <c r="E32" s="112"/>
      <c r="F32" s="11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1" t="s">
        <v>55</v>
      </c>
      <c r="E33" s="112"/>
      <c r="F33" s="113"/>
      <c r="G33" s="76">
        <f>G19</f>
        <v>26795.61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1" t="s">
        <v>57</v>
      </c>
      <c r="E34" s="112"/>
      <c r="F34" s="113"/>
      <c r="G34" s="49">
        <f>G11+G12-G24</f>
        <v>-15992.889999999985</v>
      </c>
      <c r="H34" s="49"/>
    </row>
    <row r="35" spans="1:8" ht="38.25" customHeight="1" thickBot="1">
      <c r="A35" s="106" t="s">
        <v>58</v>
      </c>
      <c r="B35" s="107"/>
      <c r="C35" s="107"/>
      <c r="D35" s="107"/>
      <c r="E35" s="107"/>
      <c r="F35" s="103"/>
      <c r="G35" s="107"/>
      <c r="H35" s="10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10676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5.95</v>
      </c>
      <c r="F38" s="83" t="s">
        <v>136</v>
      </c>
      <c r="G38" s="60">
        <v>3810334293</v>
      </c>
      <c r="H38" s="61">
        <f>G13</f>
        <v>26118.24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16900.08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13116.040000000003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4"/>
      <c r="G43" s="113"/>
      <c r="H43" s="61">
        <f>SUM(H37:H42)</f>
        <v>66810.36000000002</v>
      </c>
    </row>
    <row r="44" spans="1:8" ht="19.5" customHeight="1" thickBot="1">
      <c r="A44" s="106" t="s">
        <v>64</v>
      </c>
      <c r="B44" s="107"/>
      <c r="C44" s="107"/>
      <c r="D44" s="107"/>
      <c r="E44" s="107"/>
      <c r="F44" s="107"/>
      <c r="G44" s="107"/>
      <c r="H44" s="13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0" t="s">
        <v>141</v>
      </c>
      <c r="E45" s="10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0" t="s">
        <v>69</v>
      </c>
      <c r="E46" s="10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0" t="s">
        <v>71</v>
      </c>
      <c r="E47" s="10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0" t="s">
        <v>73</v>
      </c>
      <c r="E48" s="101"/>
      <c r="F48" s="56">
        <v>0</v>
      </c>
      <c r="G48" s="51"/>
      <c r="H48" s="49"/>
    </row>
    <row r="49" spans="1:8" ht="18.75" customHeight="1" thickBot="1">
      <c r="A49" s="108" t="s">
        <v>74</v>
      </c>
      <c r="B49" s="109"/>
      <c r="C49" s="109"/>
      <c r="D49" s="109"/>
      <c r="E49" s="109"/>
      <c r="F49" s="109"/>
      <c r="G49" s="109"/>
      <c r="H49" s="11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0" t="s">
        <v>15</v>
      </c>
      <c r="E50" s="10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0" t="s">
        <v>18</v>
      </c>
      <c r="E51" s="10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0" t="s">
        <v>20</v>
      </c>
      <c r="E52" s="10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0" t="s">
        <v>53</v>
      </c>
      <c r="E53" s="10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0" t="s">
        <v>55</v>
      </c>
      <c r="E54" s="10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36" t="s">
        <v>57</v>
      </c>
      <c r="E55" s="137"/>
      <c r="F55" s="57">
        <f>D62+E62+F62+G62+H62</f>
        <v>2087.04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0.34724274248292936</v>
      </c>
      <c r="E59" s="79">
        <f>E60/117.48</f>
        <v>4.441266598569969</v>
      </c>
      <c r="F59" s="79">
        <f>F60/12</f>
        <v>43.48</v>
      </c>
      <c r="G59" s="80">
        <f>G60/18.26</f>
        <v>28.573932092004377</v>
      </c>
      <c r="H59" s="81">
        <f>H60/0.88</f>
        <v>592.9090909090909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'[1]Report'!$X$235</f>
        <v>521.76</v>
      </c>
      <c r="E60" s="66">
        <f>'[1]Report'!$X$235</f>
        <v>521.76</v>
      </c>
      <c r="F60" s="66">
        <f>'[1]Report'!$X$235</f>
        <v>521.76</v>
      </c>
      <c r="G60" s="75">
        <f>'[1]Report'!$X$235</f>
        <v>521.76</v>
      </c>
      <c r="H60" s="71">
        <f>'[1]Report'!$X$235</f>
        <v>521.76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'[1]Report'!$Z$235</f>
        <v>0</v>
      </c>
      <c r="E61" s="66">
        <f>'[1]Report'!$Z$235</f>
        <v>0</v>
      </c>
      <c r="F61" s="66">
        <f>'[1]Report'!$Z$235</f>
        <v>0</v>
      </c>
      <c r="G61" s="72">
        <f>'[1]Report'!$Z$235</f>
        <v>0</v>
      </c>
      <c r="H61" s="72">
        <f>'[1]Report'!$Z$235</f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521.76</v>
      </c>
      <c r="E62" s="79">
        <f>E60-E61</f>
        <v>521.76</v>
      </c>
      <c r="F62" s="79">
        <f>F60-F61</f>
        <v>521.76</v>
      </c>
      <c r="G62" s="81">
        <f>G60-G61</f>
        <v>521.76</v>
      </c>
      <c r="H62" s="81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D60+'[1]Report'!$U$235</f>
        <v>860.91</v>
      </c>
      <c r="E63" s="73">
        <f>E60+'[1]Report'!$U$235</f>
        <v>860.91</v>
      </c>
      <c r="F63" s="73">
        <f>F60+'[1]Report'!$U$235</f>
        <v>860.91</v>
      </c>
      <c r="G63" s="74">
        <f>G60+'[1]Report'!$U$235</f>
        <v>860.91</v>
      </c>
      <c r="H63" s="74">
        <f>H60+'[1]Report'!$U$235</f>
        <v>860.91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339.15</v>
      </c>
      <c r="E64" s="44">
        <f>E63-E60</f>
        <v>339.15</v>
      </c>
      <c r="F64" s="44">
        <f>F63-F60</f>
        <v>339.15</v>
      </c>
      <c r="G64" s="44">
        <f>G63-G60</f>
        <v>339.15</v>
      </c>
      <c r="H64" s="44">
        <f>H63-H60</f>
        <v>339.15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9" t="s">
        <v>145</v>
      </c>
      <c r="E65" s="130"/>
      <c r="F65" s="130"/>
      <c r="G65" s="130"/>
      <c r="H65" s="131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2" t="s">
        <v>145</v>
      </c>
      <c r="E66" s="133"/>
      <c r="F66" s="133"/>
      <c r="G66" s="133"/>
      <c r="H66" s="134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6" t="s">
        <v>101</v>
      </c>
      <c r="B68" s="107"/>
      <c r="C68" s="107"/>
      <c r="D68" s="107"/>
      <c r="E68" s="107"/>
      <c r="F68" s="107"/>
      <c r="G68" s="107"/>
      <c r="H68" s="13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1"/>
      <c r="F69" s="112"/>
      <c r="G69" s="11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1"/>
      <c r="F70" s="112"/>
      <c r="G70" s="11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1"/>
      <c r="F71" s="112"/>
      <c r="G71" s="11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2"/>
      <c r="F72" s="133"/>
      <c r="G72" s="134"/>
      <c r="H72" s="26">
        <f>D64+E64+F64+G64+H64</f>
        <v>1695.75</v>
      </c>
    </row>
    <row r="73" spans="1:8" ht="25.5" customHeight="1" thickBot="1">
      <c r="A73" s="106" t="s">
        <v>107</v>
      </c>
      <c r="B73" s="107"/>
      <c r="C73" s="107"/>
      <c r="D73" s="107"/>
      <c r="E73" s="107"/>
      <c r="F73" s="107"/>
      <c r="G73" s="107"/>
      <c r="H73" s="13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1"/>
      <c r="F74" s="112"/>
      <c r="G74" s="11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53"/>
      <c r="F75" s="154"/>
      <c r="G75" s="15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50" t="s">
        <v>167</v>
      </c>
      <c r="F76" s="151"/>
      <c r="G76" s="151"/>
      <c r="H76" s="152"/>
    </row>
    <row r="77" ht="12.75">
      <c r="A77" s="1"/>
    </row>
    <row r="78" ht="12.75">
      <c r="A78" s="1"/>
    </row>
    <row r="79" spans="1:8" ht="38.25" customHeight="1">
      <c r="A79" s="149" t="s">
        <v>172</v>
      </c>
      <c r="B79" s="149"/>
      <c r="C79" s="149"/>
      <c r="D79" s="149"/>
      <c r="E79" s="149"/>
      <c r="F79" s="149"/>
      <c r="G79" s="149"/>
      <c r="H79" s="14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6" t="s">
        <v>115</v>
      </c>
      <c r="D82" s="127"/>
      <c r="E82" s="128"/>
    </row>
    <row r="83" spans="1:5" ht="18.75" customHeight="1" thickBot="1">
      <c r="A83" s="29">
        <v>2</v>
      </c>
      <c r="B83" s="4" t="s">
        <v>116</v>
      </c>
      <c r="C83" s="126" t="s">
        <v>117</v>
      </c>
      <c r="D83" s="127"/>
      <c r="E83" s="128"/>
    </row>
    <row r="84" spans="1:5" ht="16.5" customHeight="1" thickBot="1">
      <c r="A84" s="29">
        <v>3</v>
      </c>
      <c r="B84" s="4" t="s">
        <v>118</v>
      </c>
      <c r="C84" s="126" t="s">
        <v>119</v>
      </c>
      <c r="D84" s="127"/>
      <c r="E84" s="128"/>
    </row>
    <row r="85" spans="1:5" ht="13.5" thickBot="1">
      <c r="A85" s="29">
        <v>4</v>
      </c>
      <c r="B85" s="4" t="s">
        <v>16</v>
      </c>
      <c r="C85" s="126" t="s">
        <v>120</v>
      </c>
      <c r="D85" s="127"/>
      <c r="E85" s="128"/>
    </row>
    <row r="86" spans="1:5" ht="24" customHeight="1" thickBot="1">
      <c r="A86" s="29">
        <v>5</v>
      </c>
      <c r="B86" s="4" t="s">
        <v>86</v>
      </c>
      <c r="C86" s="126" t="s">
        <v>121</v>
      </c>
      <c r="D86" s="127"/>
      <c r="E86" s="128"/>
    </row>
    <row r="87" spans="1:5" ht="21" customHeight="1" thickBot="1">
      <c r="A87" s="30">
        <v>6</v>
      </c>
      <c r="B87" s="31" t="s">
        <v>122</v>
      </c>
      <c r="C87" s="126" t="s">
        <v>123</v>
      </c>
      <c r="D87" s="127"/>
      <c r="E87" s="128"/>
    </row>
    <row r="93" spans="2:3" ht="15">
      <c r="B93" s="148" t="s">
        <v>174</v>
      </c>
      <c r="C93" s="148"/>
    </row>
    <row r="94" spans="2:4" ht="26.25">
      <c r="B94" s="86" t="s">
        <v>175</v>
      </c>
      <c r="C94" s="87" t="s">
        <v>176</v>
      </c>
      <c r="D94" s="88" t="s">
        <v>177</v>
      </c>
    </row>
    <row r="95" spans="2:4" ht="22.5">
      <c r="B95" s="89" t="s">
        <v>178</v>
      </c>
      <c r="C95" s="90">
        <f>'[1]Report'!$X$176</f>
        <v>665.08</v>
      </c>
      <c r="D95" s="91">
        <f>'[1]Report'!$Z$176</f>
        <v>644.4200000000001</v>
      </c>
    </row>
    <row r="96" spans="2:4" ht="22.5">
      <c r="B96" s="89" t="s">
        <v>179</v>
      </c>
      <c r="C96" s="93">
        <f>'[1]Report'!$X$156</f>
        <v>521.76</v>
      </c>
      <c r="D96" s="91">
        <f>'[1]Report'!$Z$156</f>
        <v>425.04999999999995</v>
      </c>
    </row>
    <row r="97" spans="2:4" ht="12.75">
      <c r="B97" s="92"/>
      <c r="C97" s="92"/>
      <c r="D97" s="92"/>
    </row>
  </sheetData>
  <sheetProtection/>
  <mergeCells count="66">
    <mergeCell ref="B93:C93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  <mergeCell ref="D15:F15"/>
    <mergeCell ref="D16:F16"/>
    <mergeCell ref="D17:F17"/>
    <mergeCell ref="D18:F18"/>
    <mergeCell ref="D19:F19"/>
    <mergeCell ref="D50:E50"/>
    <mergeCell ref="D31:F31"/>
    <mergeCell ref="D30:F30"/>
    <mergeCell ref="D46:E46"/>
    <mergeCell ref="D34:F34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A1:H1"/>
    <mergeCell ref="D4:F4"/>
    <mergeCell ref="D5:F5"/>
    <mergeCell ref="D6:F6"/>
    <mergeCell ref="D3:F3"/>
    <mergeCell ref="D10:F10"/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2017-03-20T00:52:36Z</dcterms:modified>
  <cp:category/>
  <cp:version/>
  <cp:contentType/>
  <cp:contentStatus/>
</cp:coreProperties>
</file>