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<sst xmlns="http://schemas.openxmlformats.org/spreadsheetml/2006/main" count="286" uniqueCount="180">
  <si>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</si>
  <si>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</si>
  <si>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</si>
  <si>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</si>
  <si>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</si>
  <si>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</si>
  <si>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</si>
  <si>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</si>
  <si>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</si>
  <si>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</si>
  <si>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</si>
  <si>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</si>
  <si>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</si>
  <si>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</si>
  <si>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</si>
  <si>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</si>
  <si>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</si>
  <si>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</si>
  <si>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</si>
  <si>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</si>
  <si>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</si>
  <si>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</si>
  <si>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</si>
  <si>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</si>
  <si>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</si>
  <si>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</si>
  <si>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</si>
  <si>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</si>
  <si>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</si>
  <si>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</si>
  <si>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</si>
  <si>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</si>
  <si>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</si>
  <si>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</si>
  <si>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</si>
  <si>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</si>
  <si>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</si>
  <si>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</si>
  <si>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</si>
  <si>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</si>
  <si>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</si>
  <si>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</si>
  <si>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</si>
  <si>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</si>
  <si>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</si>
  <si>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</si>
  <si>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</si>
  <si>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</si>
  <si>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</si>
  <si>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</si>
  <si>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</si>
  <si>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</si>
  <si>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</si>
  <si>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</si>
  <si>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</si>
  <si>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</si>
  <si>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</si>
  <si>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</si>
  <si>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</si>
  <si>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</si>
  <si>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</si>
  <si>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</si>
  <si>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</si>
  <si>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</si>
  <si>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</si>
  <si>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</si>
  <si>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</si>
  <si>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</si>
  <si>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</si>
  <si>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</si>
  <si>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</si>
  <si>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</si>
  <si>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</si>
  <si>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</si>
  <si>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</si>
  <si>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</si>
  <si>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</si>
  <si>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</si>
  <si>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</si>
  <si>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</si>
  <si>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</si>
  <si>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</si>
  <si>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</si>
  <si>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</si>
  <si>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</si>
  <si>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</si>
  <si>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</si>
  <si>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</si>
  <si>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</si>
  <si>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</si>
  <si>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</si>
  <si>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</si>
  <si>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</si>
  <si>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</si>
  <si>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</si>
  <si>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</si>
  <si>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</si>
  <si>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</si>
  <si>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</si>
  <si>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</si>
  <si>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</si>
  <si>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</si>
  <si>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</si>
  <si>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</si>
  <si>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</si>
  <si>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</si>
  <si>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</si>
  <si>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</si>
  <si>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</si>
  <si>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</si>
  <si>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</si>
  <si>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</si>
  <si>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</si>
  <si>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</si>
  <si>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</si>
  <si>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</si>
  <si>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</si>
  <si>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</si>
  <si>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</si>
  <si>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</si>
  <si>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</si>
  <si>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</si>
  <si>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</si>
  <si>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</si>
  <si>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</si>
  <si>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</si>
  <si>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</si>
  <si>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</si>
  <si>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</si>
  <si>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</si>
  <si>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</si>
  <si>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</si>
  <si>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</si>
  <si>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</si>
  <si>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</si>
  <si>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</si>
  <si>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</si>
  <si>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</si>
  <si>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</si>
  <si>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</si>
  <si>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</si>
  <si>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</si>
  <si>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</si>
  <si>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</si>
  <si>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</si>
  <si>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</si>
  <si>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</si>
  <si>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</si>
  <si>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</si>
  <si>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</si>
  <si>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</si>
  <si>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</si>
  <si>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</si>
  <si>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</si>
  <si>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</si>
  <si>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</si>
  <si>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</si>
  <si>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</si>
  <si>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</si>
  <si>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</si>
  <si>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</si>
  <si>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</si>
  <si>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</si>
  <si>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</si>
  <si>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</si>
  <si>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</si>
  <si>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</si>
  <si>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</si>
  <si>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</si>
  <si>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</si>
  <si>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</si>
  <si>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</si>
  <si>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</si>
  <si>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93                                                                                                                                                                          за 2015  год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</si>
  <si>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</si>
  <si>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</si>
  <si>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</si>
  <si>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</si>
  <si>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</si>
  <si>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кв. 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</si>
</sst>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8">
          <cell r="F148">
            <v>1522.95</v>
          </cell>
        </row>
        <row r="465">
          <cell r="F465">
            <v>1920.38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4">
          <cell r="C124">
            <v>267.15</v>
          </cell>
          <cell r="E124">
            <v>3097.3</v>
          </cell>
          <cell r="F124">
            <v>2292.74</v>
          </cell>
          <cell r="G124">
            <v>1071.71</v>
          </cell>
        </row>
        <row r="126">
          <cell r="E126">
            <v>339.14</v>
          </cell>
          <cell r="F126">
            <v>195.24</v>
          </cell>
          <cell r="G126">
            <v>143.9</v>
          </cell>
        </row>
        <row r="127">
          <cell r="C127">
            <v>-0.68</v>
          </cell>
          <cell r="E127">
            <v>49.83</v>
          </cell>
          <cell r="F127">
            <v>28.42</v>
          </cell>
          <cell r="G127">
            <v>20.73</v>
          </cell>
        </row>
        <row r="129">
          <cell r="E129">
            <v>1314.2</v>
          </cell>
          <cell r="F129">
            <v>788.52</v>
          </cell>
          <cell r="G129">
            <v>525.68</v>
          </cell>
        </row>
        <row r="130">
          <cell r="C130">
            <v>302.33</v>
          </cell>
          <cell r="E130">
            <v>845.3</v>
          </cell>
          <cell r="F130">
            <v>591.71</v>
          </cell>
          <cell r="G130">
            <v>555.92</v>
          </cell>
        </row>
        <row r="131">
          <cell r="C131">
            <v>386.22</v>
          </cell>
        </row>
        <row r="132">
          <cell r="F132">
            <v>623.15</v>
          </cell>
          <cell r="G132">
            <v>745.94</v>
          </cell>
        </row>
        <row r="142">
          <cell r="C142">
            <v>1125.8</v>
          </cell>
          <cell r="E142">
            <v>3915.6</v>
          </cell>
          <cell r="F142">
            <v>3589.3</v>
          </cell>
          <cell r="G142">
            <v>1452.1</v>
          </cell>
        </row>
        <row r="144">
          <cell r="E144">
            <v>374.25</v>
          </cell>
          <cell r="F144">
            <v>369.83</v>
          </cell>
          <cell r="G144">
            <v>4.42</v>
          </cell>
        </row>
        <row r="145">
          <cell r="E145">
            <v>30.45</v>
          </cell>
          <cell r="G145">
            <v>30.45</v>
          </cell>
        </row>
        <row r="146">
          <cell r="E146">
            <v>725.99</v>
          </cell>
          <cell r="F146">
            <v>660.75</v>
          </cell>
          <cell r="G146">
            <v>65.24</v>
          </cell>
        </row>
        <row r="148">
          <cell r="E148">
            <v>1661.4</v>
          </cell>
          <cell r="F148">
            <v>1522.95</v>
          </cell>
          <cell r="G148">
            <v>138.45</v>
          </cell>
        </row>
        <row r="149">
          <cell r="C149">
            <v>1873.95</v>
          </cell>
          <cell r="E149">
            <v>1068.6</v>
          </cell>
          <cell r="F149">
            <v>890.5</v>
          </cell>
          <cell r="G149">
            <v>2052.05</v>
          </cell>
        </row>
        <row r="152">
          <cell r="F152">
            <v>1573.65</v>
          </cell>
          <cell r="G152">
            <v>131.3</v>
          </cell>
        </row>
        <row r="461">
          <cell r="C461">
            <v>640.58</v>
          </cell>
          <cell r="E461">
            <v>3879.48</v>
          </cell>
          <cell r="F461">
            <v>4520.06</v>
          </cell>
        </row>
        <row r="463">
          <cell r="C463">
            <v>778.27</v>
          </cell>
          <cell r="E463">
            <v>5209.05</v>
          </cell>
          <cell r="F463">
            <v>5987.32</v>
          </cell>
        </row>
        <row r="464">
          <cell r="C464">
            <v>58.93</v>
          </cell>
          <cell r="E464">
            <v>124.98</v>
          </cell>
          <cell r="F464">
            <v>183.91</v>
          </cell>
        </row>
        <row r="465">
          <cell r="C465">
            <v>274.34</v>
          </cell>
          <cell r="E465">
            <v>1646.04</v>
          </cell>
          <cell r="F465">
            <v>1920.38</v>
          </cell>
        </row>
        <row r="466">
          <cell r="C466">
            <v>176.46</v>
          </cell>
          <cell r="E466">
            <v>1058.76</v>
          </cell>
          <cell r="F466">
            <v>1235.22</v>
          </cell>
        </row>
        <row r="467">
          <cell r="C467">
            <v>1561.06</v>
          </cell>
          <cell r="E467">
            <v>1689.23</v>
          </cell>
          <cell r="F467">
            <v>3250.29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BreakPreview" zoomScaleSheetLayoutView="100" zoomScalePageLayoutView="0" workbookViewId="0" topLeftCell="A70">
      <selection activeCell="L75" sqref="L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1" t="s">
        <v>173</v>
      </c>
      <c r="B1" s="131"/>
      <c r="C1" s="131"/>
      <c r="D1" s="131"/>
      <c r="E1" s="131"/>
      <c r="F1" s="131"/>
      <c r="G1" s="131"/>
      <c r="H1" s="13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1"/>
      <c r="E3" s="109"/>
      <c r="F3" s="14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2"/>
      <c r="E4" s="133"/>
      <c r="F4" s="13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5"/>
      <c r="E5" s="136"/>
      <c r="F5" s="13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8"/>
      <c r="E6" s="139"/>
      <c r="F6" s="140"/>
      <c r="G6" s="36">
        <v>42369</v>
      </c>
      <c r="H6" s="5"/>
    </row>
    <row r="7" spans="1:8" ht="38.25" customHeight="1" thickBot="1">
      <c r="A7" s="147" t="s">
        <v>13</v>
      </c>
      <c r="B7" s="148"/>
      <c r="C7" s="148"/>
      <c r="D7" s="149"/>
      <c r="E7" s="149"/>
      <c r="F7" s="149"/>
      <c r="G7" s="148"/>
      <c r="H7" s="150"/>
    </row>
    <row r="8" spans="1:8" ht="33" customHeight="1" thickBot="1">
      <c r="A8" s="40" t="s">
        <v>0</v>
      </c>
      <c r="B8" s="39" t="s">
        <v>1</v>
      </c>
      <c r="C8" s="41" t="s">
        <v>2</v>
      </c>
      <c r="D8" s="143" t="s">
        <v>3</v>
      </c>
      <c r="E8" s="144"/>
      <c r="F8" s="14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8" t="s">
        <v>15</v>
      </c>
      <c r="E9" s="109"/>
      <c r="F9" s="11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8" t="s">
        <v>18</v>
      </c>
      <c r="E10" s="109"/>
      <c r="F10" s="110"/>
      <c r="G10" s="63">
        <v>35545.33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8" t="s">
        <v>20</v>
      </c>
      <c r="E11" s="109"/>
      <c r="F11" s="110"/>
      <c r="G11" s="90">
        <f>4593.1+14516.76+6772.26+7778.04+2313.34+7141.04+3183.57+3489.64+G33</f>
        <v>57232.16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1" t="s">
        <v>23</v>
      </c>
      <c r="E12" s="112"/>
      <c r="F12" s="113"/>
      <c r="G12" s="92">
        <f>G13+G14+G20+G21+G22+G23+G31</f>
        <v>292417.1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9" t="s">
        <v>26</v>
      </c>
      <c r="E13" s="100"/>
      <c r="F13" s="101"/>
      <c r="G13" s="65">
        <f>4593.1+22965.5</f>
        <v>27558.6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9" t="s">
        <v>29</v>
      </c>
      <c r="E14" s="100"/>
      <c r="F14" s="101"/>
      <c r="G14" s="91">
        <f>7141.04+35705.2+'[2]TDSheet'!$E$465+'[2]TDSheet'!$E$148+'[2]TDSheet'!$E$129</f>
        <v>47467.88</v>
      </c>
      <c r="H14" s="5"/>
    </row>
    <row r="15" spans="1:8" ht="26.25" customHeight="1" thickBot="1">
      <c r="A15" s="4"/>
      <c r="B15" s="6"/>
      <c r="C15" s="3" t="s">
        <v>16</v>
      </c>
      <c r="D15" s="99" t="s">
        <v>156</v>
      </c>
      <c r="E15" s="100"/>
      <c r="F15" s="101"/>
      <c r="G15" s="91">
        <f>5413.15+6342.21+21675.51+1489.22+5803.88+1920+1522.95+788.52+'[1]TDSheet'!$F$465+'[1]TDSheet'!$F$148</f>
        <v>48398.76999999998</v>
      </c>
      <c r="H15" s="5"/>
    </row>
    <row r="16" spans="1:8" ht="13.5" customHeight="1" thickBot="1">
      <c r="A16" s="4"/>
      <c r="B16" s="6"/>
      <c r="C16" s="3" t="s">
        <v>16</v>
      </c>
      <c r="D16" s="99" t="s">
        <v>157</v>
      </c>
      <c r="E16" s="100"/>
      <c r="F16" s="101"/>
      <c r="G16" s="82">
        <f>7141.04+G14-G15</f>
        <v>6210.150000000016</v>
      </c>
      <c r="H16" s="49"/>
    </row>
    <row r="17" spans="1:8" ht="13.5" customHeight="1" thickBot="1">
      <c r="A17" s="4"/>
      <c r="B17" s="6"/>
      <c r="C17" s="3" t="s">
        <v>16</v>
      </c>
      <c r="D17" s="99" t="s">
        <v>158</v>
      </c>
      <c r="E17" s="100"/>
      <c r="F17" s="101"/>
      <c r="G17" s="65">
        <v>32792.4</v>
      </c>
      <c r="H17" s="5"/>
    </row>
    <row r="18" spans="1:8" ht="24.75" customHeight="1" thickBot="1">
      <c r="A18" s="4"/>
      <c r="B18" s="6"/>
      <c r="C18" s="3" t="s">
        <v>16</v>
      </c>
      <c r="D18" s="99" t="s">
        <v>18</v>
      </c>
      <c r="E18" s="100"/>
      <c r="F18" s="101"/>
      <c r="G18" s="14">
        <f>G10</f>
        <v>35545.33</v>
      </c>
      <c r="H18" s="5"/>
    </row>
    <row r="19" spans="1:8" ht="27" customHeight="1" thickBot="1">
      <c r="A19" s="4"/>
      <c r="B19" s="6"/>
      <c r="C19" s="3" t="s">
        <v>16</v>
      </c>
      <c r="D19" s="99" t="s">
        <v>55</v>
      </c>
      <c r="E19" s="100"/>
      <c r="F19" s="101"/>
      <c r="G19" s="73">
        <f>J18+G18+G15-G17</f>
        <v>51151.699999999975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4" t="s">
        <v>32</v>
      </c>
      <c r="E20" s="115"/>
      <c r="F20" s="116"/>
      <c r="G20" s="65">
        <f>6772.26+35939.92</f>
        <v>42712.18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08" t="s">
        <v>151</v>
      </c>
      <c r="E21" s="109"/>
      <c r="F21" s="110"/>
      <c r="G21" s="64">
        <f>7778.04+38890.2</f>
        <v>46668.24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08" t="s">
        <v>152</v>
      </c>
      <c r="E22" s="109"/>
      <c r="F22" s="110"/>
      <c r="G22" s="64">
        <f>2313.34+11566.7</f>
        <v>13880.04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2" t="s">
        <v>153</v>
      </c>
      <c r="E23" s="123"/>
      <c r="F23" s="124"/>
      <c r="G23" s="64">
        <f>14516.76+72583.8</f>
        <v>87100.56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08" t="s">
        <v>35</v>
      </c>
      <c r="E24" s="109"/>
      <c r="F24" s="110"/>
      <c r="G24" s="87">
        <f>G25+G26+G27+G28+G29+G30</f>
        <v>268952.41</v>
      </c>
      <c r="H24" s="5"/>
    </row>
    <row r="25" spans="1:15" ht="51" customHeight="1" thickBot="1">
      <c r="A25" s="4" t="s">
        <v>45</v>
      </c>
      <c r="B25" s="6" t="s">
        <v>37</v>
      </c>
      <c r="C25" s="3" t="s">
        <v>16</v>
      </c>
      <c r="D25" s="111" t="s">
        <v>38</v>
      </c>
      <c r="E25" s="112"/>
      <c r="F25" s="113"/>
      <c r="G25" s="82">
        <f>3684.2+11799.44+5427.98+6236.19+1854.65+5803.88+6879.68+21675.51+20788.94+14190.54+43483.03+20419.49</f>
        <v>162243.53</v>
      </c>
      <c r="H25" s="49"/>
      <c r="O25" t="s">
        <v>174</v>
      </c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9" t="s">
        <v>41</v>
      </c>
      <c r="E26" s="100"/>
      <c r="F26" s="10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9" t="s">
        <v>44</v>
      </c>
      <c r="E27" s="100"/>
      <c r="F27" s="101"/>
      <c r="G27" s="82">
        <f>957.88+3027.36+1412.3+1622.07+482.42+1489.22+1773.26+5413.15+5712.86+3483.15+11183.97+5108.75</f>
        <v>41666.39</v>
      </c>
      <c r="H27" s="49"/>
    </row>
    <row r="28" spans="1:15" ht="41.25" customHeight="1" thickBot="1">
      <c r="A28" s="4" t="s">
        <v>52</v>
      </c>
      <c r="B28" s="6" t="s">
        <v>46</v>
      </c>
      <c r="C28" s="3" t="s">
        <v>16</v>
      </c>
      <c r="D28" s="99" t="s">
        <v>47</v>
      </c>
      <c r="E28" s="100"/>
      <c r="F28" s="101"/>
      <c r="G28" s="76">
        <v>0</v>
      </c>
      <c r="H28" s="55"/>
      <c r="O28" t="s">
        <v>174</v>
      </c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9" t="s">
        <v>124</v>
      </c>
      <c r="E29" s="100"/>
      <c r="F29" s="101"/>
      <c r="G29" s="70">
        <f>2192.27+6342.21+6710.81+4137.52+13581.72+6104.09</f>
        <v>39068.619999999995</v>
      </c>
      <c r="H29" s="83"/>
      <c r="I29" s="79"/>
    </row>
    <row r="30" spans="1:9" ht="13.5" customHeight="1" thickBot="1">
      <c r="A30" s="4"/>
      <c r="B30" s="13"/>
      <c r="C30" s="3"/>
      <c r="D30" s="99" t="s">
        <v>166</v>
      </c>
      <c r="E30" s="100"/>
      <c r="F30" s="100"/>
      <c r="G30" s="89">
        <f>G32-G33-(G31-G32)</f>
        <v>25973.870000000006</v>
      </c>
      <c r="H30" s="84"/>
      <c r="I30" s="79"/>
    </row>
    <row r="31" spans="1:9" ht="13.5" customHeight="1" thickBot="1">
      <c r="A31" s="4"/>
      <c r="B31" s="13"/>
      <c r="C31" s="3"/>
      <c r="D31" s="99" t="s">
        <v>175</v>
      </c>
      <c r="E31" s="100"/>
      <c r="F31" s="100"/>
      <c r="G31" s="85">
        <f>'[2]TDSheet'!$E$124+'[2]TDSheet'!$E$126+'[2]TDSheet'!$E$127+'[2]TDSheet'!$E$129+'[2]TDSheet'!$E$130+'[2]TDSheet'!$E$142+'[2]TDSheet'!$E$144+'[2]TDSheet'!$E$145+'[2]TDSheet'!$E$146+'[2]TDSheet'!$E$148+'[2]TDSheet'!$E$149+'[2]TDSheet'!$E$461+'[2]TDSheet'!$E$463+'[2]TDSheet'!$E$464+'[2]TDSheet'!$E$465+'[2]TDSheet'!$E$466+'[2]TDSheet'!$E$467</f>
        <v>27029.6</v>
      </c>
      <c r="H31" s="84"/>
      <c r="I31" s="79"/>
    </row>
    <row r="32" spans="1:9" ht="13.5" customHeight="1" thickBot="1">
      <c r="A32" s="4"/>
      <c r="B32" s="13"/>
      <c r="C32" s="3"/>
      <c r="D32" s="99" t="s">
        <v>176</v>
      </c>
      <c r="E32" s="100"/>
      <c r="F32" s="100"/>
      <c r="G32" s="85">
        <f>'[2]TDSheet'!$F$461+'[2]TDSheet'!$F$463+'[2]TDSheet'!$F$464+'[2]TDSheet'!$F$465+'[2]TDSheet'!$F$466+'[2]TDSheet'!$F$467+'[2]TDSheet'!$F$142+'[2]TDSheet'!$F$144+'[2]TDSheet'!$F$146+'[2]TDSheet'!$F$148+'[2]TDSheet'!$F$149+'[2]TDSheet'!$F$152+'[2]TDSheet'!$F$124+'[2]TDSheet'!$F$126+'[2]TDSheet'!$F$127+'[2]TDSheet'!$F$129+'[2]TDSheet'!$F$130+'[2]TDSheet'!$F$132</f>
        <v>30223.940000000002</v>
      </c>
      <c r="H32" s="84"/>
      <c r="I32" s="79"/>
    </row>
    <row r="33" spans="1:9" ht="13.5" customHeight="1" thickBot="1">
      <c r="A33" s="4"/>
      <c r="B33" s="13"/>
      <c r="C33" s="3"/>
      <c r="D33" s="99" t="s">
        <v>178</v>
      </c>
      <c r="E33" s="100"/>
      <c r="F33" s="100"/>
      <c r="G33" s="86">
        <f>'[2]TDSheet'!$C$124+'[2]TDSheet'!$C$127+'[2]TDSheet'!$C$130+'[2]TDSheet'!$C$131+'[2]TDSheet'!$C$142+'[2]TDSheet'!$C$149+'[2]TDSheet'!$C$461+'[2]TDSheet'!$C$463+'[2]TDSheet'!$C$464+'[2]TDSheet'!$C$465+'[2]TDSheet'!$C$466+'[2]TDSheet'!$C$467</f>
        <v>7444.41</v>
      </c>
      <c r="H33" s="84"/>
      <c r="I33" s="79"/>
    </row>
    <row r="34" spans="1:9" ht="13.5" customHeight="1" thickBot="1">
      <c r="A34" s="4"/>
      <c r="B34" s="13"/>
      <c r="C34" s="3"/>
      <c r="D34" s="99" t="s">
        <v>177</v>
      </c>
      <c r="E34" s="100"/>
      <c r="F34" s="100"/>
      <c r="G34" s="86">
        <f>'[2]TDSheet'!$G$142+'[2]TDSheet'!$G$144+'[2]TDSheet'!$G$145+'[2]TDSheet'!$G$146+'[2]TDSheet'!$G$148+'[2]TDSheet'!$G$149+'[2]TDSheet'!$G$152+'[2]TDSheet'!$G$124+'[2]TDSheet'!$G$126+'[2]TDSheet'!$G$127+'[2]TDSheet'!$G$129+'[2]TDSheet'!$G$130+'[2]TDSheet'!$G$132</f>
        <v>6937.889999999999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9" t="s">
        <v>51</v>
      </c>
      <c r="E35" s="100"/>
      <c r="F35" s="101"/>
      <c r="G35" s="66">
        <f>G24+G10</f>
        <v>304497.74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9" t="s">
        <v>53</v>
      </c>
      <c r="E36" s="100"/>
      <c r="F36" s="101"/>
      <c r="G36" s="12">
        <v>0</v>
      </c>
      <c r="H36" s="5"/>
      <c r="M36" t="s">
        <v>174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9" t="s">
        <v>55</v>
      </c>
      <c r="E37" s="100"/>
      <c r="F37" s="101"/>
      <c r="G37" s="73">
        <f>G19</f>
        <v>51151.699999999975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9" t="s">
        <v>57</v>
      </c>
      <c r="E38" s="100"/>
      <c r="F38" s="101"/>
      <c r="G38" s="88">
        <f>G11+G12-G24</f>
        <v>80696.85000000003</v>
      </c>
      <c r="H38" s="49"/>
    </row>
    <row r="39" spans="1:8" ht="38.25" customHeight="1" thickBot="1">
      <c r="A39" s="128" t="s">
        <v>58</v>
      </c>
      <c r="B39" s="129"/>
      <c r="C39" s="129"/>
      <c r="D39" s="129"/>
      <c r="E39" s="129"/>
      <c r="F39" s="148"/>
      <c r="G39" s="129"/>
      <c r="H39" s="15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32792.4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1.37</v>
      </c>
      <c r="F42" s="80" t="s">
        <v>136</v>
      </c>
      <c r="G42" s="60">
        <v>3810334293</v>
      </c>
      <c r="H42" s="61">
        <f>G13</f>
        <v>27558.6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42712.18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46668.24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13880.04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87100.56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6"/>
      <c r="G47" s="101"/>
      <c r="H47" s="61">
        <f>SUM(H41:H46)</f>
        <v>250712.02</v>
      </c>
    </row>
    <row r="48" spans="1:8" ht="19.5" customHeight="1" thickBot="1">
      <c r="A48" s="128" t="s">
        <v>64</v>
      </c>
      <c r="B48" s="129"/>
      <c r="C48" s="129"/>
      <c r="D48" s="129"/>
      <c r="E48" s="129"/>
      <c r="F48" s="129"/>
      <c r="G48" s="129"/>
      <c r="H48" s="13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3" t="s">
        <v>141</v>
      </c>
      <c r="E49" s="9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3" t="s">
        <v>69</v>
      </c>
      <c r="E50" s="9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3" t="s">
        <v>71</v>
      </c>
      <c r="E51" s="9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3" t="s">
        <v>73</v>
      </c>
      <c r="E52" s="94"/>
      <c r="F52" s="56">
        <v>0</v>
      </c>
      <c r="G52" s="51"/>
      <c r="H52" s="49"/>
    </row>
    <row r="53" spans="1:8" ht="18.75" customHeight="1" thickBot="1">
      <c r="A53" s="151" t="s">
        <v>74</v>
      </c>
      <c r="B53" s="152"/>
      <c r="C53" s="152"/>
      <c r="D53" s="152"/>
      <c r="E53" s="152"/>
      <c r="F53" s="152"/>
      <c r="G53" s="152"/>
      <c r="H53" s="15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3" t="s">
        <v>15</v>
      </c>
      <c r="E54" s="9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3" t="s">
        <v>18</v>
      </c>
      <c r="E55" s="9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3" t="s">
        <v>20</v>
      </c>
      <c r="E56" s="9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3" t="s">
        <v>53</v>
      </c>
      <c r="E57" s="9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3" t="s">
        <v>55</v>
      </c>
      <c r="E58" s="9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0" t="s">
        <v>57</v>
      </c>
      <c r="E59" s="121"/>
      <c r="F59" s="57">
        <f>D66+E66+F66+G66+H66</f>
        <v>122356.51999999989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597.4344926726031</v>
      </c>
      <c r="E63" s="76">
        <f>E64/117.48</f>
        <v>1499.2807286346613</v>
      </c>
      <c r="F63" s="76">
        <f>F64/12</f>
        <v>3224.9258333333332</v>
      </c>
      <c r="G63" s="77">
        <f>G64/18.26</f>
        <v>4720.8899233296825</v>
      </c>
      <c r="H63" s="78">
        <f>H64/0.88</f>
        <v>2043.806818181818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148317.76+749375.36</f>
        <v>897693.12</v>
      </c>
      <c r="E64" s="65">
        <f>38579.64+132575.66+4980.2</f>
        <v>176135.5</v>
      </c>
      <c r="F64" s="65">
        <f>5030.84+770.32+32897.95</f>
        <v>38699.11</v>
      </c>
      <c r="G64" s="72">
        <f>10141.46+3504.29+53872.88+18684.82</f>
        <v>86203.45000000001</v>
      </c>
      <c r="H64" s="68">
        <f>1510.25+288.3</f>
        <v>1798.55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119537.38+146089.78+418985.26+30930.64+118692.55</f>
        <v>834235.6100000001</v>
      </c>
      <c r="E65" s="65">
        <f>1027.64+1090.83+18090.41+19561+68637.61+7014.71+23126.31</f>
        <v>138548.51</v>
      </c>
      <c r="F65" s="65">
        <f>3817.69+3996.25+20160.37+131.12+150.21+444.08+1105.85+3847.26</f>
        <v>33652.829999999994</v>
      </c>
      <c r="G65" s="69">
        <f>2381.16+2443.9+9930.05+6932.16+6995.38+29581.95+2073.79+6828.93+674.42+2356.84</f>
        <v>70198.58</v>
      </c>
      <c r="H65" s="69">
        <f>0.35+108.2+242.02+278.86+908.25</f>
        <v>1537.68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63457.50999999989</v>
      </c>
      <c r="E66" s="76">
        <f>E64-E65</f>
        <v>37586.98999999999</v>
      </c>
      <c r="F66" s="76">
        <f>F64-F65</f>
        <v>5046.280000000006</v>
      </c>
      <c r="G66" s="78">
        <f>G64-G65</f>
        <v>16004.87000000001</v>
      </c>
      <c r="H66" s="78">
        <f>H64-H65</f>
        <v>260.8699999999999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148317.76+749375.36</f>
        <v>897693.12</v>
      </c>
      <c r="E67" s="70">
        <f>39735.74+136550.26+5076.48</f>
        <v>181362.48</v>
      </c>
      <c r="F67" s="70">
        <f>6544.4+770.32+33215.32</f>
        <v>40530.04</v>
      </c>
      <c r="G67" s="71">
        <f>12066.04+4090.3+52521.78+18266.21</f>
        <v>86944.32999999999</v>
      </c>
      <c r="H67" s="71">
        <f>1510.25</f>
        <v>1510.25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5226.9800000000105</v>
      </c>
      <c r="F68" s="44">
        <f>F67-F64</f>
        <v>1830.9300000000003</v>
      </c>
      <c r="G68" s="44">
        <f>G67-G64</f>
        <v>740.8799999999756</v>
      </c>
      <c r="H68" s="44">
        <f>H67-H64</f>
        <v>-288.29999999999995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5" t="s">
        <v>145</v>
      </c>
      <c r="E69" s="126"/>
      <c r="F69" s="126"/>
      <c r="G69" s="126"/>
      <c r="H69" s="12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2" t="s">
        <v>145</v>
      </c>
      <c r="E70" s="103"/>
      <c r="F70" s="103"/>
      <c r="G70" s="103"/>
      <c r="H70" s="10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8" t="s">
        <v>101</v>
      </c>
      <c r="B72" s="129"/>
      <c r="C72" s="129"/>
      <c r="D72" s="129"/>
      <c r="E72" s="129"/>
      <c r="F72" s="129"/>
      <c r="G72" s="129"/>
      <c r="H72" s="13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9" t="s">
        <v>179</v>
      </c>
      <c r="F73" s="100"/>
      <c r="G73" s="101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9"/>
      <c r="F74" s="100"/>
      <c r="G74" s="10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9"/>
      <c r="F75" s="100"/>
      <c r="G75" s="101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2"/>
      <c r="F76" s="103"/>
      <c r="G76" s="104"/>
      <c r="H76" s="26">
        <f>D68+E68+F68+G68+H68</f>
        <v>7510.489999999986</v>
      </c>
    </row>
    <row r="77" spans="1:8" ht="25.5" customHeight="1" thickBot="1">
      <c r="A77" s="128" t="s">
        <v>107</v>
      </c>
      <c r="B77" s="129"/>
      <c r="C77" s="129"/>
      <c r="D77" s="129"/>
      <c r="E77" s="129"/>
      <c r="F77" s="129"/>
      <c r="G77" s="129"/>
      <c r="H77" s="13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9"/>
      <c r="F78" s="100"/>
      <c r="G78" s="10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5"/>
      <c r="F79" s="106"/>
      <c r="G79" s="10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6" t="s">
        <v>167</v>
      </c>
      <c r="F80" s="97"/>
      <c r="G80" s="97"/>
      <c r="H80" s="98"/>
    </row>
    <row r="81" ht="12.75">
      <c r="A81" s="1"/>
    </row>
    <row r="82" ht="12.75">
      <c r="A82" s="1"/>
    </row>
    <row r="83" spans="1:8" ht="38.25" customHeight="1">
      <c r="A83" s="95" t="s">
        <v>172</v>
      </c>
      <c r="B83" s="95"/>
      <c r="C83" s="95"/>
      <c r="D83" s="95"/>
      <c r="E83" s="95"/>
      <c r="F83" s="95"/>
      <c r="G83" s="95"/>
      <c r="H83" s="9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7" t="s">
        <v>115</v>
      </c>
      <c r="D86" s="118"/>
      <c r="E86" s="119"/>
    </row>
    <row r="87" spans="1:5" ht="18.75" customHeight="1" thickBot="1">
      <c r="A87" s="29">
        <v>2</v>
      </c>
      <c r="B87" s="4" t="s">
        <v>116</v>
      </c>
      <c r="C87" s="117" t="s">
        <v>117</v>
      </c>
      <c r="D87" s="118"/>
      <c r="E87" s="119"/>
    </row>
    <row r="88" spans="1:5" ht="16.5" customHeight="1" thickBot="1">
      <c r="A88" s="29">
        <v>3</v>
      </c>
      <c r="B88" s="4" t="s">
        <v>118</v>
      </c>
      <c r="C88" s="117" t="s">
        <v>119</v>
      </c>
      <c r="D88" s="118"/>
      <c r="E88" s="119"/>
    </row>
    <row r="89" spans="1:5" ht="13.5" thickBot="1">
      <c r="A89" s="29">
        <v>4</v>
      </c>
      <c r="B89" s="4" t="s">
        <v>16</v>
      </c>
      <c r="C89" s="117" t="s">
        <v>120</v>
      </c>
      <c r="D89" s="118"/>
      <c r="E89" s="119"/>
    </row>
    <row r="90" spans="1:5" ht="24" customHeight="1" thickBot="1">
      <c r="A90" s="29">
        <v>5</v>
      </c>
      <c r="B90" s="4" t="s">
        <v>86</v>
      </c>
      <c r="C90" s="117" t="s">
        <v>121</v>
      </c>
      <c r="D90" s="118"/>
      <c r="E90" s="119"/>
    </row>
    <row r="91" spans="1:5" ht="21" customHeight="1" thickBot="1">
      <c r="A91" s="30">
        <v>6</v>
      </c>
      <c r="B91" s="31" t="s">
        <v>122</v>
      </c>
      <c r="C91" s="117" t="s">
        <v>123</v>
      </c>
      <c r="D91" s="118"/>
      <c r="E91" s="119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2016-03-30T02:11:08Z</dcterms:modified>
  <cp:category/>
  <cp:version/>
  <cp:contentType/>
  <cp:contentStatus/>
</cp:coreProperties>
</file>