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<sst xmlns="http://schemas.openxmlformats.org/spreadsheetml/2006/main" count="305" uniqueCount="200">
  <si>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</si>
  <si>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</si>
  <si>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</si>
  <si>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</si>
  <si>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</si>
  <si>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</si>
  <si>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</si>
  <si>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</si>
  <si>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</si>
  <si>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</si>
  <si>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</si>
  <si>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</si>
  <si>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</si>
  <si>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</si>
  <si>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</si>
  <si>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</si>
  <si>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</si>
  <si>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</si>
  <si>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</si>
  <si>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</si>
  <si>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</si>
  <si>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</si>
  <si>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</si>
  <si>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</si>
  <si>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</si>
  <si>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</si>
  <si>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</si>
  <si>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</si>
  <si>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</si>
  <si>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</si>
  <si>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</si>
  <si>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</si>
  <si>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</si>
  <si>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</si>
  <si>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</si>
  <si>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</si>
  <si>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</si>
  <si>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</si>
  <si>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</si>
  <si>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</si>
  <si>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</si>
  <si>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</si>
  <si>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</si>
  <si>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</si>
  <si>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</si>
  <si>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</si>
  <si>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</si>
  <si>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</si>
  <si>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</si>
  <si>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</si>
  <si>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</si>
  <si>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</si>
  <si>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</si>
  <si>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</si>
  <si>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</si>
  <si>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</si>
  <si>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</si>
  <si>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</si>
  <si>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</si>
  <si>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</si>
  <si>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</si>
  <si>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</si>
  <si>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</si>
  <si>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</si>
  <si>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</si>
  <si>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</si>
  <si>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</si>
  <si>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</si>
  <si>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</si>
  <si>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</si>
  <si>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</si>
  <si>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</si>
  <si>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</si>
  <si>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</si>
  <si>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</si>
  <si>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</si>
  <si>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</si>
  <si>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</si>
  <si>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</si>
  <si>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</si>
  <si>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</si>
  <si>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</si>
  <si>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</si>
  <si>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</si>
  <si>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</si>
  <si>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</si>
  <si>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</si>
  <si>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</si>
  <si>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</si>
  <si>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</si>
  <si>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</si>
  <si>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</si>
  <si>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</si>
  <si>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</si>
  <si>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</si>
  <si>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</si>
  <si>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</si>
  <si>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</si>
  <si>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</si>
  <si>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</si>
  <si>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</si>
  <si>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</si>
  <si>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</si>
  <si>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</si>
  <si>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</si>
  <si>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</si>
  <si>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</si>
  <si>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</si>
  <si>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</si>
  <si>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</si>
  <si>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</si>
  <si>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</si>
  <si>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</si>
  <si>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</si>
  <si>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</si>
  <si>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</si>
  <si>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</si>
  <si>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</si>
  <si>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</si>
  <si>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</si>
  <si>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</si>
  <si>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</si>
  <si>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</si>
  <si>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</si>
  <si>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</si>
  <si>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</si>
  <si>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</si>
  <si>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</si>
  <si>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</si>
  <si>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</si>
  <si>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</si>
  <si>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</si>
  <si>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</si>
  <si>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</si>
  <si>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</si>
  <si>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</si>
  <si>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</si>
  <si>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</si>
  <si>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</si>
  <si>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</si>
  <si>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</si>
  <si>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</si>
  <si>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</si>
  <si>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</si>
  <si>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</si>
  <si>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</si>
  <si>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</si>
  <si>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</si>
  <si>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</si>
  <si>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</si>
  <si>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</si>
  <si>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</si>
  <si>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</si>
  <si>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</si>
  <si>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</si>
  <si>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</si>
  <si>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</si>
  <si>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</si>
  <si>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</si>
  <si>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</si>
  <si>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</si>
  <si>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</si>
  <si>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</si>
  <si>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</si>
  <si>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</si>
  <si>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</si>
  <si>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</si>
  <si>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</si>
  <si>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</si>
  <si>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</si>
  <si>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</si>
  <si>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</si>
  <si>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</si>
  <si>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</si>
  <si>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</si>
  <si>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</si>
  <si>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</si>
  <si>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</si>
  <si>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</si>
  <si>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</si>
  <si>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</si>
  <si>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</si>
  <si>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</si>
  <si>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</si>
  <si>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</si>
  <si>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</si>
  <si>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</si>
  <si>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</si>
  <si>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</si>
  <si>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</si>
  <si>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</si>
  <si>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</si>
  <si>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</si>
  <si>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44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</si>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</sst>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9" fillId="0" borderId="48" xfId="0" applyFont="1" applyBorder="1" applyAlignment="1">
      <alignment horizontal="center" vertical="justify" wrapText="1"/>
    </xf>
    <xf numFmtId="0" fontId="40" fillId="0" borderId="49" xfId="0" applyFont="1" applyBorder="1" applyAlignment="1">
      <alignment wrapText="1"/>
    </xf>
    <xf numFmtId="0" fontId="50" fillId="0" borderId="49" xfId="0" applyFont="1" applyBorder="1" applyAlignment="1">
      <alignment wrapText="1"/>
    </xf>
    <xf numFmtId="0" fontId="4" fillId="0" borderId="49" xfId="0" applyFont="1" applyBorder="1" applyAlignment="1">
      <alignment/>
    </xf>
    <xf numFmtId="0" fontId="0" fillId="0" borderId="49" xfId="0" applyFill="1" applyBorder="1" applyAlignment="1">
      <alignment wrapText="1"/>
    </xf>
    <xf numFmtId="0" fontId="0" fillId="35" borderId="49" xfId="0" applyFill="1" applyBorder="1" applyAlignment="1">
      <alignment wrapText="1"/>
    </xf>
    <xf numFmtId="0" fontId="0" fillId="35" borderId="4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40%20&#1083;&#1077;&#1090;%20&#1054;&#1082;&#1090;&#1103;&#1073;&#1088;&#1103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41">
          <cell r="X341">
            <v>756.46</v>
          </cell>
        </row>
        <row r="342">
          <cell r="S342">
            <v>6.7299999999999995</v>
          </cell>
        </row>
        <row r="343">
          <cell r="S343">
            <v>0.27</v>
          </cell>
        </row>
        <row r="344">
          <cell r="U344">
            <v>-27.240000000000002</v>
          </cell>
          <cell r="X344">
            <v>130.95000000000002</v>
          </cell>
          <cell r="Z344">
            <v>69.96</v>
          </cell>
        </row>
        <row r="345">
          <cell r="S345">
            <v>1084.54</v>
          </cell>
          <cell r="X345">
            <v>1805.42</v>
          </cell>
          <cell r="Z345">
            <v>1313.65</v>
          </cell>
        </row>
        <row r="346">
          <cell r="S346">
            <v>26.43</v>
          </cell>
          <cell r="Z346">
            <v>-0.01</v>
          </cell>
        </row>
        <row r="347">
          <cell r="S347">
            <v>802.8900000000001</v>
          </cell>
          <cell r="X347">
            <v>3950.4100000000003</v>
          </cell>
          <cell r="Z347">
            <v>3034.9199999999996</v>
          </cell>
        </row>
        <row r="348">
          <cell r="S348">
            <v>406.89</v>
          </cell>
          <cell r="Z348">
            <v>-0.12</v>
          </cell>
        </row>
        <row r="349">
          <cell r="S349">
            <v>2154.0299999999997</v>
          </cell>
          <cell r="Z349">
            <v>658.2100000000002</v>
          </cell>
        </row>
        <row r="350">
          <cell r="S350">
            <v>168.39</v>
          </cell>
          <cell r="Z350">
            <v>-0.05</v>
          </cell>
        </row>
        <row r="351">
          <cell r="S351">
            <v>1186.07</v>
          </cell>
          <cell r="X351">
            <v>4871.08</v>
          </cell>
          <cell r="Z351">
            <v>4045.76</v>
          </cell>
        </row>
        <row r="353">
          <cell r="U353">
            <v>-375.39</v>
          </cell>
          <cell r="X353">
            <v>375.39</v>
          </cell>
          <cell r="Z353">
            <v>-0.01</v>
          </cell>
        </row>
        <row r="356">
          <cell r="U356">
            <v>-0.19999999999999998</v>
          </cell>
          <cell r="X356">
            <v>5655.839999999999</v>
          </cell>
          <cell r="Z356">
            <v>5624.41</v>
          </cell>
        </row>
        <row r="357">
          <cell r="X357">
            <v>384.2</v>
          </cell>
        </row>
        <row r="358">
          <cell r="S358">
            <v>387.25</v>
          </cell>
          <cell r="X358">
            <v>344.20000000000005</v>
          </cell>
        </row>
        <row r="359">
          <cell r="X359">
            <v>3856.2200000000003</v>
          </cell>
          <cell r="Z359">
            <v>2824.07</v>
          </cell>
        </row>
        <row r="360">
          <cell r="S360">
            <v>2.11</v>
          </cell>
        </row>
        <row r="363">
          <cell r="S363">
            <v>1222.11</v>
          </cell>
          <cell r="X363">
            <v>5250</v>
          </cell>
          <cell r="Z363">
            <v>3890.2199999999993</v>
          </cell>
        </row>
        <row r="364">
          <cell r="S364">
            <v>13.2</v>
          </cell>
        </row>
        <row r="365">
          <cell r="S365">
            <v>1142.24</v>
          </cell>
          <cell r="X365">
            <v>7414.709999999998</v>
          </cell>
          <cell r="Z365">
            <v>4815.83</v>
          </cell>
        </row>
        <row r="366">
          <cell r="S366">
            <v>203.26</v>
          </cell>
        </row>
        <row r="367">
          <cell r="S367">
            <v>2061.37</v>
          </cell>
          <cell r="X367">
            <v>7566.959999999999</v>
          </cell>
          <cell r="Z367">
            <v>5581.250000000002</v>
          </cell>
        </row>
        <row r="370">
          <cell r="S370">
            <v>1426.55</v>
          </cell>
          <cell r="X370">
            <v>9489.720000000001</v>
          </cell>
          <cell r="Z370">
            <v>7284.640000000001</v>
          </cell>
        </row>
        <row r="371">
          <cell r="Z371">
            <v>313.29999999999995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86">
      <selection activeCell="D99" sqref="D9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1"/>
      <c r="E3" s="12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36">
        <v>42735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40" t="s">
        <v>0</v>
      </c>
      <c r="B8" s="39" t="s">
        <v>1</v>
      </c>
      <c r="C8" s="41" t="s">
        <v>2</v>
      </c>
      <c r="D8" s="163" t="s">
        <v>3</v>
      </c>
      <c r="E8" s="164"/>
      <c r="F8" s="16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3">
        <v>11009.3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90">
        <f>'[2]Report'!$S$342+'[2]Report'!$S$343+'[2]Report'!$S$345+'[2]Report'!$S$346+'[2]Report'!$S$347+'[2]Report'!$S$348+'[2]Report'!$S$349+'[2]Report'!$S$350+'[2]Report'!$S$351+'[2]Report'!$S$358+'[2]Report'!$S$360+'[2]Report'!$S$363+'[2]Report'!$S$364+'[2]Report'!$S$365+'[2]Report'!$S$366+'[2]Report'!$S$367+'[2]Report'!$S$370</f>
        <v>12294.329999999998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1" t="s">
        <v>23</v>
      </c>
      <c r="E12" s="132"/>
      <c r="F12" s="133"/>
      <c r="G12" s="91">
        <f>G13+G14+G20+G21+G22+G23+G31</f>
        <v>45305.17999999999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f>'[2]Report'!$X$341+'[2]Report'!$X$367</f>
        <v>8323.419999999998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92">
        <f>'[2]Report'!$X$345+'[2]Report'!$X$363</f>
        <v>7055.42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93">
        <f>'[2]Report'!$Z$345+'[2]Report'!$Z$346+'[2]Report'!$Z$363</f>
        <v>5203.86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94">
        <f>'[2]Report'!$S$363+'[2]Report'!$S$364+'[2]Report'!$S$363+'[2]Report'!$S$3646+G14-G15</f>
        <v>4308.9800000000005</v>
      </c>
      <c r="H16" s="49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11009.3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3">
        <f>G18+G15-G17</f>
        <v>16213.16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4" t="s">
        <v>32</v>
      </c>
      <c r="E20" s="135"/>
      <c r="F20" s="136"/>
      <c r="G20" s="65">
        <f>'[2]Report'!$X$351+'[2]Report'!$X$370</f>
        <v>14360.800000000001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29"/>
      <c r="F21" s="130"/>
      <c r="G21" s="64">
        <f>'[2]Report'!$X$347+'[2]Report'!$X$365</f>
        <v>11365.119999999999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29"/>
      <c r="F22" s="130"/>
      <c r="G22" s="64">
        <f>'[2]Report'!$X$358</f>
        <v>344.20000000000005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'[2]Report'!$X$359</f>
        <v>3856.2200000000003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8" t="s">
        <v>35</v>
      </c>
      <c r="E24" s="129"/>
      <c r="F24" s="130"/>
      <c r="G24" s="87">
        <f>G25+G26+G27+G28+G29+G30</f>
        <v>33448.37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2">
        <f>'[2]Report'!$Z$345+'[2]Report'!$Z$346+'[2]Report'!$Z$347+'[2]Report'!$Z$348+'[2]Report'!$Z$349+'[2]Report'!$Z$350+'[2]Report'!$Z$351+'[2]Report'!$Z$359+'[2]Report'!$Z$363+'[2]Report'!$Z$365+'[2]Report'!$Z$367+'[2]Report'!$Z$370</f>
        <v>33448.37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70">
        <f>'[1]Page1'!$H$7</f>
        <v>0</v>
      </c>
      <c r="H29" s="83"/>
      <c r="I29" s="79"/>
    </row>
    <row r="30" spans="1:9" ht="13.5" customHeight="1" thickBot="1">
      <c r="A30" s="4"/>
      <c r="B30" s="13"/>
      <c r="C30" s="3"/>
      <c r="D30" s="119" t="s">
        <v>166</v>
      </c>
      <c r="E30" s="120"/>
      <c r="F30" s="12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9" t="s">
        <v>174</v>
      </c>
      <c r="E31" s="120"/>
      <c r="F31" s="12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9" t="s">
        <v>175</v>
      </c>
      <c r="E32" s="120"/>
      <c r="F32" s="120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9" t="s">
        <v>177</v>
      </c>
      <c r="E33" s="120"/>
      <c r="F33" s="12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9" t="s">
        <v>176</v>
      </c>
      <c r="E34" s="120"/>
      <c r="F34" s="12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9" t="s">
        <v>51</v>
      </c>
      <c r="E35" s="120"/>
      <c r="F35" s="121"/>
      <c r="G35" s="66">
        <f>G24+G10</f>
        <v>44457.67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1"/>
      <c r="G37" s="73">
        <f>G19</f>
        <v>16213.16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9" t="s">
        <v>57</v>
      </c>
      <c r="E38" s="120"/>
      <c r="F38" s="121"/>
      <c r="G38" s="88">
        <f>G11+G12-G24</f>
        <v>24151.139999999992</v>
      </c>
      <c r="H38" s="49"/>
    </row>
    <row r="39" spans="1:8" ht="38.25" customHeight="1" thickBot="1">
      <c r="A39" s="148" t="s">
        <v>58</v>
      </c>
      <c r="B39" s="149"/>
      <c r="C39" s="149"/>
      <c r="D39" s="149"/>
      <c r="E39" s="149"/>
      <c r="F39" s="168"/>
      <c r="G39" s="149"/>
      <c r="H39" s="17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8323.419999999998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14360.800000000001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11365.119999999999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344.20000000000005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3856.2200000000003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6"/>
      <c r="G47" s="121"/>
      <c r="H47" s="61">
        <f>SUM(H41:H46)</f>
        <v>38249.759999999995</v>
      </c>
    </row>
    <row r="48" spans="1:8" ht="19.5" customHeight="1" thickBot="1">
      <c r="A48" s="148" t="s">
        <v>64</v>
      </c>
      <c r="B48" s="149"/>
      <c r="C48" s="149"/>
      <c r="D48" s="149"/>
      <c r="E48" s="149"/>
      <c r="F48" s="149"/>
      <c r="G48" s="149"/>
      <c r="H48" s="15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71" t="s">
        <v>74</v>
      </c>
      <c r="B53" s="172"/>
      <c r="C53" s="172"/>
      <c r="D53" s="172"/>
      <c r="E53" s="172"/>
      <c r="F53" s="172"/>
      <c r="G53" s="172"/>
      <c r="H53" s="17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0" t="s">
        <v>57</v>
      </c>
      <c r="E59" s="141"/>
      <c r="F59" s="57">
        <f>D66+E66+F66+G66+H66</f>
        <v>467.8199999999994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471.31999999999994</v>
      </c>
      <c r="G63" s="77">
        <f>G64/18.26</f>
        <v>0</v>
      </c>
      <c r="H63" s="78">
        <f>H64/0.88</f>
        <v>575.3863636363636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'[2]Report'!$X$356</f>
        <v>5655.839999999999</v>
      </c>
      <c r="G64" s="72">
        <v>0</v>
      </c>
      <c r="H64" s="68">
        <f>'[2]Report'!$X$344+'[2]Report'!$X$353</f>
        <v>506.34000000000003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'[2]Report'!$Z$356</f>
        <v>5624.41</v>
      </c>
      <c r="G65" s="69">
        <v>0</v>
      </c>
      <c r="H65" s="69">
        <f>'[2]Report'!$Z$344+'[2]Report'!$Z$353</f>
        <v>69.94999999999999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31.42999999999938</v>
      </c>
      <c r="G66" s="78">
        <f>G64-G65</f>
        <v>0</v>
      </c>
      <c r="H66" s="78">
        <f>H64-H65</f>
        <v>436.39000000000004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f>F64+'[2]Report'!$U$356</f>
        <v>5655.639999999999</v>
      </c>
      <c r="G67" s="71">
        <v>0</v>
      </c>
      <c r="H67" s="71">
        <f>H64+'[2]Report'!$U$344+'[2]Report'!$U$353</f>
        <v>103.71000000000004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-0.1999999999998181</v>
      </c>
      <c r="G68" s="44">
        <f>G67-G64</f>
        <v>0</v>
      </c>
      <c r="H68" s="44">
        <f>H67-H64</f>
        <v>-402.63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145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8" t="s">
        <v>101</v>
      </c>
      <c r="B72" s="149"/>
      <c r="C72" s="149"/>
      <c r="D72" s="149"/>
      <c r="E72" s="149"/>
      <c r="F72" s="149"/>
      <c r="G72" s="149"/>
      <c r="H72" s="15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9"/>
      <c r="F73" s="120"/>
      <c r="G73" s="12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9"/>
      <c r="F74" s="120"/>
      <c r="G74" s="12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9"/>
      <c r="F75" s="120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6">
        <f>D68+E68+F68+G68+H68</f>
        <v>-402.8299999999998</v>
      </c>
    </row>
    <row r="77" spans="1:8" ht="25.5" customHeight="1" thickBot="1">
      <c r="A77" s="148" t="s">
        <v>107</v>
      </c>
      <c r="B77" s="149"/>
      <c r="C77" s="149"/>
      <c r="D77" s="149"/>
      <c r="E77" s="149"/>
      <c r="F77" s="149"/>
      <c r="G77" s="149"/>
      <c r="H77" s="15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9"/>
      <c r="F78" s="120"/>
      <c r="G78" s="12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5"/>
      <c r="F79" s="126"/>
      <c r="G79" s="12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7" t="s">
        <v>115</v>
      </c>
      <c r="D86" s="138"/>
      <c r="E86" s="139"/>
    </row>
    <row r="87" spans="1:5" ht="18.75" customHeight="1" thickBot="1">
      <c r="A87" s="29">
        <v>2</v>
      </c>
      <c r="B87" s="4" t="s">
        <v>116</v>
      </c>
      <c r="C87" s="137" t="s">
        <v>117</v>
      </c>
      <c r="D87" s="138"/>
      <c r="E87" s="139"/>
    </row>
    <row r="88" spans="1:5" ht="16.5" customHeight="1" thickBot="1">
      <c r="A88" s="29">
        <v>3</v>
      </c>
      <c r="B88" s="4" t="s">
        <v>118</v>
      </c>
      <c r="C88" s="137" t="s">
        <v>119</v>
      </c>
      <c r="D88" s="138"/>
      <c r="E88" s="139"/>
    </row>
    <row r="89" spans="1:5" ht="13.5" thickBot="1">
      <c r="A89" s="29">
        <v>4</v>
      </c>
      <c r="B89" s="4" t="s">
        <v>16</v>
      </c>
      <c r="C89" s="137" t="s">
        <v>120</v>
      </c>
      <c r="D89" s="138"/>
      <c r="E89" s="139"/>
    </row>
    <row r="90" spans="1:5" ht="24" customHeight="1" thickBot="1">
      <c r="A90" s="29">
        <v>5</v>
      </c>
      <c r="B90" s="4" t="s">
        <v>86</v>
      </c>
      <c r="C90" s="137" t="s">
        <v>121</v>
      </c>
      <c r="D90" s="138"/>
      <c r="E90" s="139"/>
    </row>
    <row r="91" spans="1:5" ht="21" customHeight="1" thickBot="1">
      <c r="A91" s="30">
        <v>6</v>
      </c>
      <c r="B91" s="31" t="s">
        <v>122</v>
      </c>
      <c r="C91" s="137" t="s">
        <v>123</v>
      </c>
      <c r="D91" s="138"/>
      <c r="E91" s="139"/>
    </row>
    <row r="93" spans="2:3" ht="15">
      <c r="B93" s="174" t="s">
        <v>194</v>
      </c>
      <c r="C93" s="174"/>
    </row>
    <row r="94" spans="2:4" ht="24.75">
      <c r="B94" s="175" t="s">
        <v>195</v>
      </c>
      <c r="C94" s="176" t="s">
        <v>196</v>
      </c>
      <c r="D94" s="177" t="s">
        <v>197</v>
      </c>
    </row>
    <row r="95" spans="2:4" ht="25.5">
      <c r="B95" s="178" t="s">
        <v>198</v>
      </c>
      <c r="C95" s="179">
        <f>'[2]Report'!$X$357</f>
        <v>384.2</v>
      </c>
      <c r="D95" s="180">
        <f>'[2]Report'!$Z$371</f>
        <v>313.29999999999995</v>
      </c>
    </row>
    <row r="96" spans="2:4" ht="25.5">
      <c r="B96" s="178" t="s">
        <v>199</v>
      </c>
      <c r="C96" s="179">
        <v>0</v>
      </c>
      <c r="D96" s="180">
        <v>0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2017-03-10T08:54:21Z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