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<sst xmlns="http://schemas.openxmlformats.org/spreadsheetml/2006/main" count="278" uniqueCount="174">
  <si>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</si>
  <si>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</si>
  <si>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</si>
  <si>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</si>
  <si>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</si>
  <si>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</si>
  <si>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</si>
  <si>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</si>
  <si>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</si>
  <si>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</si>
  <si>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</si>
  <si>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</si>
  <si>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</si>
  <si>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</si>
  <si>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</si>
  <si>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</si>
  <si>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</si>
  <si>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</si>
  <si>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</si>
  <si>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</si>
  <si>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</si>
  <si>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</si>
  <si>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</si>
  <si>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</si>
  <si>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</si>
  <si>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</si>
  <si>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</si>
  <si>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</si>
  <si>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</si>
  <si>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</si>
  <si>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</si>
  <si>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</si>
  <si>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</si>
  <si>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</si>
  <si>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</si>
  <si>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</si>
  <si>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</si>
  <si>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</si>
  <si>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</si>
  <si>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</si>
  <si>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</si>
  <si>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</si>
  <si>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</si>
  <si>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</si>
  <si>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</si>
  <si>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</si>
  <si>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</si>
  <si>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</si>
  <si>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</si>
  <si>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</si>
  <si>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</si>
  <si>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</si>
  <si>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</si>
  <si>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</si>
  <si>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</si>
  <si>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</si>
  <si>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</si>
  <si>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</si>
  <si>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</si>
  <si>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</si>
  <si>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</si>
  <si>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</si>
  <si>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</si>
  <si>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</si>
  <si>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</si>
  <si>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</si>
  <si>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</si>
  <si>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</si>
  <si>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</si>
  <si>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</si>
  <si>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</si>
  <si>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</si>
  <si>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</si>
  <si>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</si>
  <si>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</si>
  <si>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</si>
  <si>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</si>
  <si>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</si>
  <si>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</si>
  <si>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</si>
  <si>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</si>
  <si>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</si>
  <si>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</si>
  <si>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</si>
  <si>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</si>
  <si>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</si>
  <si>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</si>
  <si>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</si>
  <si>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</si>
  <si>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</si>
  <si>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</si>
  <si>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</si>
  <si>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</si>
  <si>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</si>
  <si>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</si>
  <si>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</si>
  <si>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</si>
  <si>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</si>
  <si>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</si>
  <si>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</si>
  <si>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</si>
  <si>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</si>
  <si>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</si>
  <si>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</si>
  <si>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</si>
  <si>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</si>
  <si>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</si>
  <si>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</si>
  <si>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</si>
  <si>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</si>
  <si>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</si>
  <si>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</si>
  <si>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</si>
  <si>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</si>
  <si>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</si>
  <si>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</si>
  <si>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</si>
  <si>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</si>
  <si>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</si>
  <si>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</si>
  <si>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</si>
  <si>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</si>
  <si>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</si>
  <si>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</si>
  <si>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</si>
  <si>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</si>
  <si>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</si>
  <si>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</si>
  <si>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</si>
  <si>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</si>
  <si>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</si>
  <si>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</si>
  <si>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</si>
  <si>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</si>
  <si>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</si>
  <si>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</si>
  <si>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</si>
  <si>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</si>
  <si>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</si>
  <si>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</si>
  <si>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</si>
  <si>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</si>
  <si>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</si>
  <si>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</si>
  <si>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</si>
  <si>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</si>
  <si>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</si>
  <si>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</si>
  <si>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</si>
  <si>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</si>
  <si>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</si>
  <si>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</si>
  <si>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</si>
  <si>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</si>
  <si>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</si>
  <si>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</si>
  <si>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</si>
  <si>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</si>
  <si>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</si>
  <si>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</si>
  <si>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</si>
  <si>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</si>
  <si>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</si>
  <si>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</si>
  <si>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</si>
  <si>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</si>
  <si>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</si>
  <si>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</si>
  <si>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</si>
  <si>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</si>
  <si>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</si>
  <si>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</si>
  <si>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</si>
  <si>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ЖЕЛЕЗНОДОРОЖНАЯ, д. 14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</si>
</sst>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71">
      <selection activeCell="E74" sqref="E74:G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4" t="s">
        <v>173</v>
      </c>
      <c r="B1" s="94"/>
      <c r="C1" s="94"/>
      <c r="D1" s="94"/>
      <c r="E1" s="94"/>
      <c r="F1" s="94"/>
      <c r="G1" s="94"/>
      <c r="H1" s="9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8"/>
      <c r="E3" s="129"/>
      <c r="F3" s="13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5"/>
      <c r="E4" s="96"/>
      <c r="F4" s="97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98"/>
      <c r="E5" s="99"/>
      <c r="F5" s="100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01"/>
      <c r="E6" s="102"/>
      <c r="F6" s="103"/>
      <c r="G6" s="36">
        <v>42369</v>
      </c>
      <c r="H6" s="5"/>
    </row>
    <row r="7" spans="1:8" ht="38.25" customHeight="1" thickBot="1">
      <c r="A7" s="134" t="s">
        <v>13</v>
      </c>
      <c r="B7" s="135"/>
      <c r="C7" s="135"/>
      <c r="D7" s="136"/>
      <c r="E7" s="136"/>
      <c r="F7" s="136"/>
      <c r="G7" s="135"/>
      <c r="H7" s="137"/>
    </row>
    <row r="8" spans="1:8" ht="33" customHeight="1" thickBot="1">
      <c r="A8" s="40" t="s">
        <v>0</v>
      </c>
      <c r="B8" s="39" t="s">
        <v>1</v>
      </c>
      <c r="C8" s="41" t="s">
        <v>2</v>
      </c>
      <c r="D8" s="131" t="s">
        <v>3</v>
      </c>
      <c r="E8" s="132"/>
      <c r="F8" s="13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9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9"/>
      <c r="F10" s="139"/>
      <c r="G10" s="64">
        <v>4606.02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9"/>
      <c r="F11" s="139"/>
      <c r="G11" s="65">
        <f>3460.18+8022.79+3119.68+4107.14+1169.95+401.89</f>
        <v>20281.63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4" t="s">
        <v>23</v>
      </c>
      <c r="E12" s="105"/>
      <c r="F12" s="106"/>
      <c r="G12" s="63">
        <f>G13+G14+G20+G21+G22+G23</f>
        <v>28410.190000000002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8" t="s">
        <v>26</v>
      </c>
      <c r="E13" s="89"/>
      <c r="F13" s="90"/>
      <c r="G13" s="66">
        <f>489.64+2503.72</f>
        <v>2993.3599999999997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8" t="s">
        <v>29</v>
      </c>
      <c r="E14" s="89"/>
      <c r="F14" s="90"/>
      <c r="G14" s="66">
        <f>778.28+3891.4</f>
        <v>4669.68</v>
      </c>
      <c r="H14" s="5"/>
    </row>
    <row r="15" spans="1:8" ht="26.25" customHeight="1" thickBot="1">
      <c r="A15" s="4"/>
      <c r="B15" s="6"/>
      <c r="C15" s="3" t="s">
        <v>16</v>
      </c>
      <c r="D15" s="88" t="s">
        <v>156</v>
      </c>
      <c r="E15" s="89"/>
      <c r="F15" s="90"/>
      <c r="G15" s="66">
        <f>196.6+93.28+1080.42+284.63+5804.72</f>
        <v>7459.650000000001</v>
      </c>
      <c r="H15" s="5"/>
    </row>
    <row r="16" spans="1:8" ht="13.5" customHeight="1" thickBot="1">
      <c r="A16" s="4"/>
      <c r="B16" s="6"/>
      <c r="C16" s="3" t="s">
        <v>16</v>
      </c>
      <c r="D16" s="88" t="s">
        <v>157</v>
      </c>
      <c r="E16" s="89"/>
      <c r="F16" s="90"/>
      <c r="G16" s="67">
        <f>4041.89+G14-G15</f>
        <v>1251.9199999999992</v>
      </c>
      <c r="H16" s="49"/>
    </row>
    <row r="17" spans="1:8" ht="13.5" customHeight="1" thickBot="1">
      <c r="A17" s="4"/>
      <c r="B17" s="6"/>
      <c r="C17" s="3" t="s">
        <v>16</v>
      </c>
      <c r="D17" s="88" t="s">
        <v>158</v>
      </c>
      <c r="E17" s="89"/>
      <c r="F17" s="90"/>
      <c r="G17" s="66">
        <f>22650.59</f>
        <v>22650.59</v>
      </c>
      <c r="H17" s="5"/>
    </row>
    <row r="18" spans="1:8" ht="24.75" customHeight="1" thickBot="1">
      <c r="A18" s="4"/>
      <c r="B18" s="6"/>
      <c r="C18" s="3" t="s">
        <v>16</v>
      </c>
      <c r="D18" s="88" t="s">
        <v>18</v>
      </c>
      <c r="E18" s="89"/>
      <c r="F18" s="90"/>
      <c r="G18" s="14">
        <f>G10</f>
        <v>4606.02</v>
      </c>
      <c r="H18" s="5"/>
    </row>
    <row r="19" spans="1:8" ht="27" customHeight="1" thickBot="1">
      <c r="A19" s="4"/>
      <c r="B19" s="6"/>
      <c r="C19" s="3" t="s">
        <v>16</v>
      </c>
      <c r="D19" s="88" t="s">
        <v>55</v>
      </c>
      <c r="E19" s="89"/>
      <c r="F19" s="90"/>
      <c r="G19" s="76">
        <f>G18+G15-G17</f>
        <v>-10584.919999999998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3" t="s">
        <v>32</v>
      </c>
      <c r="E20" s="144"/>
      <c r="F20" s="145"/>
      <c r="G20" s="66">
        <f>738.1+3917.05</f>
        <v>4655.150000000001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9"/>
      <c r="F21" s="139"/>
      <c r="G21" s="65">
        <f>847.72+4238.6</f>
        <v>5086.320000000001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9"/>
      <c r="F22" s="139"/>
      <c r="G22" s="65">
        <f>252.12+1260.6</f>
        <v>1512.7199999999998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5">
        <f>1582.16+7910.8</f>
        <v>9492.960000000001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38" t="s">
        <v>35</v>
      </c>
      <c r="E24" s="129"/>
      <c r="F24" s="139"/>
      <c r="G24" s="68">
        <f>G25+G26+G27+G28+G29+G30</f>
        <v>40964.71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4" t="s">
        <v>38</v>
      </c>
      <c r="E25" s="105"/>
      <c r="F25" s="106"/>
      <c r="G25" s="85">
        <f>59.11+189.54+88.15+101.48+30.14+93.28+1761.6+5804.72+3563.68+4121.75+11632.55+4969.04</f>
        <v>32415.04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8" t="s">
        <v>41</v>
      </c>
      <c r="E26" s="89"/>
      <c r="F26" s="9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8" t="s">
        <v>44</v>
      </c>
      <c r="E27" s="89"/>
      <c r="F27" s="90"/>
      <c r="G27" s="85">
        <f>123.7+399.66+186.45+214.15+63.68+196.6+350.23+1080.42+310.05+681.12+2196.62+1027.38</f>
        <v>6830.06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8" t="s">
        <v>47</v>
      </c>
      <c r="E28" s="89"/>
      <c r="F28" s="90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8" t="s">
        <v>124</v>
      </c>
      <c r="E29" s="89"/>
      <c r="F29" s="90"/>
      <c r="G29" s="66">
        <f>92.2+284.63+310.05+184.16+578.62+269.95</f>
        <v>1719.61</v>
      </c>
      <c r="H29" s="49"/>
      <c r="I29" s="5"/>
    </row>
    <row r="30" spans="1:9" ht="13.5" customHeight="1" thickBot="1">
      <c r="A30" s="4"/>
      <c r="B30" s="13"/>
      <c r="C30" s="3"/>
      <c r="D30" s="88" t="s">
        <v>166</v>
      </c>
      <c r="E30" s="89"/>
      <c r="F30" s="90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8" t="s">
        <v>51</v>
      </c>
      <c r="E31" s="89"/>
      <c r="F31" s="90"/>
      <c r="G31" s="69">
        <f>G24+G10</f>
        <v>45570.729999999996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8" t="s">
        <v>53</v>
      </c>
      <c r="E32" s="89"/>
      <c r="F32" s="90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8" t="s">
        <v>55</v>
      </c>
      <c r="E33" s="89"/>
      <c r="F33" s="90"/>
      <c r="G33" s="76">
        <f>G19</f>
        <v>-10584.919999999998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8" t="s">
        <v>57</v>
      </c>
      <c r="E34" s="89"/>
      <c r="F34" s="90"/>
      <c r="G34" s="49">
        <f>G11+G12-G24</f>
        <v>7727.110000000008</v>
      </c>
      <c r="H34" s="49"/>
    </row>
    <row r="35" spans="1:8" ht="38.25" customHeight="1" thickBot="1">
      <c r="A35" s="91" t="s">
        <v>58</v>
      </c>
      <c r="B35" s="92"/>
      <c r="C35" s="92"/>
      <c r="D35" s="92"/>
      <c r="E35" s="92"/>
      <c r="F35" s="135"/>
      <c r="G35" s="92"/>
      <c r="H35" s="137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0</v>
      </c>
      <c r="F37" s="59" t="s">
        <v>136</v>
      </c>
      <c r="G37" s="60">
        <v>3810334293</v>
      </c>
      <c r="H37" s="61">
        <f>G17</f>
        <v>22650.59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1.42</v>
      </c>
      <c r="F38" s="83" t="s">
        <v>136</v>
      </c>
      <c r="G38" s="60">
        <v>3810334293</v>
      </c>
      <c r="H38" s="61">
        <f>G13</f>
        <v>2993.3599999999997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2.02</v>
      </c>
      <c r="F39" s="84" t="s">
        <v>137</v>
      </c>
      <c r="G39" s="60">
        <v>3848000155</v>
      </c>
      <c r="H39" s="61">
        <f>G20</f>
        <v>4655.150000000001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2.32</v>
      </c>
      <c r="F40" s="84" t="s">
        <v>138</v>
      </c>
      <c r="G40" s="60">
        <v>3837003965</v>
      </c>
      <c r="H40" s="61">
        <f>G21</f>
        <v>5086.320000000001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</v>
      </c>
      <c r="F41" s="59" t="s">
        <v>139</v>
      </c>
      <c r="G41" s="60">
        <v>3848006622</v>
      </c>
      <c r="H41" s="61">
        <f>G22</f>
        <v>1512.7199999999998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0</v>
      </c>
      <c r="F42" s="62" t="s">
        <v>139</v>
      </c>
      <c r="G42" s="60">
        <v>3848006622</v>
      </c>
      <c r="H42" s="61">
        <f>G23</f>
        <v>9492.960000000001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6"/>
      <c r="G43" s="90"/>
      <c r="H43" s="61">
        <f>SUM(H37:H42)</f>
        <v>46391.100000000006</v>
      </c>
    </row>
    <row r="44" spans="1:8" ht="19.5" customHeight="1" thickBot="1">
      <c r="A44" s="91" t="s">
        <v>64</v>
      </c>
      <c r="B44" s="92"/>
      <c r="C44" s="92"/>
      <c r="D44" s="92"/>
      <c r="E44" s="92"/>
      <c r="F44" s="92"/>
      <c r="G44" s="92"/>
      <c r="H44" s="93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86" t="s">
        <v>141</v>
      </c>
      <c r="E45" s="87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86" t="s">
        <v>69</v>
      </c>
      <c r="E46" s="87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86" t="s">
        <v>71</v>
      </c>
      <c r="E47" s="87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86" t="s">
        <v>73</v>
      </c>
      <c r="E48" s="87"/>
      <c r="F48" s="56">
        <v>0</v>
      </c>
      <c r="G48" s="51"/>
      <c r="H48" s="49"/>
    </row>
    <row r="49" spans="1:8" ht="18.75" customHeight="1" thickBot="1">
      <c r="A49" s="125" t="s">
        <v>74</v>
      </c>
      <c r="B49" s="126"/>
      <c r="C49" s="126"/>
      <c r="D49" s="126"/>
      <c r="E49" s="126"/>
      <c r="F49" s="126"/>
      <c r="G49" s="126"/>
      <c r="H49" s="127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86" t="s">
        <v>15</v>
      </c>
      <c r="E50" s="87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86" t="s">
        <v>18</v>
      </c>
      <c r="E51" s="87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86" t="s">
        <v>20</v>
      </c>
      <c r="E52" s="87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86" t="s">
        <v>53</v>
      </c>
      <c r="E53" s="87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86" t="s">
        <v>55</v>
      </c>
      <c r="E54" s="87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6" t="s">
        <v>57</v>
      </c>
      <c r="E55" s="117"/>
      <c r="F55" s="57">
        <f>D62+E62+F62+G62+H62</f>
        <v>-45455.62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v>0</v>
      </c>
      <c r="E59" s="79">
        <v>0</v>
      </c>
      <c r="F59" s="79">
        <f>F60/12</f>
        <v>532.8658333333334</v>
      </c>
      <c r="G59" s="80">
        <v>0</v>
      </c>
      <c r="H59" s="81">
        <f>H60/0.88</f>
        <v>166.125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16165.18+81674.55</f>
        <v>97839.73000000001</v>
      </c>
      <c r="E60" s="66">
        <f>5612.18+18407.86+404.84</f>
        <v>24424.88</v>
      </c>
      <c r="F60" s="66">
        <f>918.15+62.64+5413.6</f>
        <v>6394.39</v>
      </c>
      <c r="G60" s="75">
        <f>1709.42+587.59+8482.46+2952.11</f>
        <v>13731.58</v>
      </c>
      <c r="H60" s="71">
        <f>23.44+122.75</f>
        <v>146.19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4083.45+3376.92+19972.56+5657.8+96858.41</f>
        <v>129949.14000000001</v>
      </c>
      <c r="E61" s="66">
        <f>1105.14+534.46+3849.31+864.39+24441.53+160.15+29.97+217.36</f>
        <v>31202.31</v>
      </c>
      <c r="F61" s="66">
        <f>168.91+69.94+18.66+4.54+36.05+853.71+243.45+7773.5</f>
        <v>9168.76</v>
      </c>
      <c r="G61" s="72">
        <f>320.68+137.49+108.72+46.3+1477.85+393.52+10952.31+502.17+133.4+3292.67</f>
        <v>17365.11</v>
      </c>
      <c r="H61" s="72">
        <f>4.86+50.25+8.83+243.13</f>
        <v>307.07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-32109.410000000003</v>
      </c>
      <c r="E62" s="79">
        <f>E60-E61</f>
        <v>-6777.43</v>
      </c>
      <c r="F62" s="79">
        <f>F60-F61</f>
        <v>-2774.37</v>
      </c>
      <c r="G62" s="81">
        <f>G60-G61</f>
        <v>-3633.5300000000007</v>
      </c>
      <c r="H62" s="81">
        <f>H60-H61</f>
        <v>-160.88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16165.18+81674.55</f>
        <v>97839.73000000001</v>
      </c>
      <c r="E63" s="73">
        <f>5515.52+18763.71+412.66</f>
        <v>24691.89</v>
      </c>
      <c r="F63" s="73">
        <f>1071.46+62.64+5413.6</f>
        <v>6547.700000000001</v>
      </c>
      <c r="G63" s="74">
        <f>1860.42+630.68+8203.2+2857.45</f>
        <v>13551.75</v>
      </c>
      <c r="H63" s="74">
        <f>122.75</f>
        <v>122.75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267.0099999999984</v>
      </c>
      <c r="F64" s="44">
        <f>F63-F60</f>
        <v>153.3100000000004</v>
      </c>
      <c r="G64" s="44">
        <f>G63-G60</f>
        <v>-179.82999999999993</v>
      </c>
      <c r="H64" s="44">
        <f>H63-H60</f>
        <v>-23.439999999999998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0" t="s">
        <v>145</v>
      </c>
      <c r="E65" s="111"/>
      <c r="F65" s="111"/>
      <c r="G65" s="111"/>
      <c r="H65" s="112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3" t="s">
        <v>145</v>
      </c>
      <c r="E66" s="114"/>
      <c r="F66" s="114"/>
      <c r="G66" s="114"/>
      <c r="H66" s="115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1" t="s">
        <v>101</v>
      </c>
      <c r="B68" s="92"/>
      <c r="C68" s="92"/>
      <c r="D68" s="92"/>
      <c r="E68" s="92"/>
      <c r="F68" s="92"/>
      <c r="G68" s="92"/>
      <c r="H68" s="93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8"/>
      <c r="F69" s="89"/>
      <c r="G69" s="90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8"/>
      <c r="F70" s="89"/>
      <c r="G70" s="90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8"/>
      <c r="F71" s="89"/>
      <c r="G71" s="90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3"/>
      <c r="F72" s="114"/>
      <c r="G72" s="115"/>
      <c r="H72" s="26">
        <f>D64+E64+F64+G64+H64</f>
        <v>217.04999999999887</v>
      </c>
    </row>
    <row r="73" spans="1:8" ht="25.5" customHeight="1" thickBot="1">
      <c r="A73" s="91" t="s">
        <v>107</v>
      </c>
      <c r="B73" s="92"/>
      <c r="C73" s="92"/>
      <c r="D73" s="92"/>
      <c r="E73" s="92"/>
      <c r="F73" s="92"/>
      <c r="G73" s="92"/>
      <c r="H73" s="93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8">
        <v>3</v>
      </c>
      <c r="F74" s="89"/>
      <c r="G74" s="90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22">
        <v>1</v>
      </c>
      <c r="F75" s="123"/>
      <c r="G75" s="124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19" t="s">
        <v>167</v>
      </c>
      <c r="F76" s="120"/>
      <c r="G76" s="120"/>
      <c r="H76" s="121"/>
    </row>
    <row r="77" ht="12.75">
      <c r="A77" s="1"/>
    </row>
    <row r="78" ht="12.75">
      <c r="A78" s="1"/>
    </row>
    <row r="79" spans="1:8" ht="38.25" customHeight="1">
      <c r="A79" s="118" t="s">
        <v>172</v>
      </c>
      <c r="B79" s="118"/>
      <c r="C79" s="118"/>
      <c r="D79" s="118"/>
      <c r="E79" s="118"/>
      <c r="F79" s="118"/>
      <c r="G79" s="118"/>
      <c r="H79" s="118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7" t="s">
        <v>115</v>
      </c>
      <c r="D82" s="108"/>
      <c r="E82" s="109"/>
    </row>
    <row r="83" spans="1:5" ht="18.75" customHeight="1" thickBot="1">
      <c r="A83" s="29">
        <v>2</v>
      </c>
      <c r="B83" s="4" t="s">
        <v>116</v>
      </c>
      <c r="C83" s="107" t="s">
        <v>117</v>
      </c>
      <c r="D83" s="108"/>
      <c r="E83" s="109"/>
    </row>
    <row r="84" spans="1:5" ht="16.5" customHeight="1" thickBot="1">
      <c r="A84" s="29">
        <v>3</v>
      </c>
      <c r="B84" s="4" t="s">
        <v>118</v>
      </c>
      <c r="C84" s="107" t="s">
        <v>119</v>
      </c>
      <c r="D84" s="108"/>
      <c r="E84" s="109"/>
    </row>
    <row r="85" spans="1:5" ht="13.5" thickBot="1">
      <c r="A85" s="29">
        <v>4</v>
      </c>
      <c r="B85" s="4" t="s">
        <v>16</v>
      </c>
      <c r="C85" s="107" t="s">
        <v>120</v>
      </c>
      <c r="D85" s="108"/>
      <c r="E85" s="109"/>
    </row>
    <row r="86" spans="1:5" ht="24" customHeight="1" thickBot="1">
      <c r="A86" s="29">
        <v>5</v>
      </c>
      <c r="B86" s="4" t="s">
        <v>86</v>
      </c>
      <c r="C86" s="107" t="s">
        <v>121</v>
      </c>
      <c r="D86" s="108"/>
      <c r="E86" s="109"/>
    </row>
    <row r="87" spans="1:5" ht="21" customHeight="1" thickBot="1">
      <c r="A87" s="30">
        <v>6</v>
      </c>
      <c r="B87" s="31" t="s">
        <v>122</v>
      </c>
      <c r="C87" s="107" t="s">
        <v>123</v>
      </c>
      <c r="D87" s="108"/>
      <c r="E87" s="109"/>
    </row>
  </sheetData>
  <sheetProtection/>
  <mergeCells count="65">
    <mergeCell ref="E71:G71"/>
    <mergeCell ref="D27:F27"/>
    <mergeCell ref="D33:F33"/>
    <mergeCell ref="D48:E48"/>
    <mergeCell ref="A35:H35"/>
    <mergeCell ref="D54:E54"/>
    <mergeCell ref="E74:G74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D23:F23"/>
    <mergeCell ref="D24:F24"/>
    <mergeCell ref="D17:F17"/>
    <mergeCell ref="D18:F18"/>
    <mergeCell ref="D19:F19"/>
    <mergeCell ref="D9:F9"/>
    <mergeCell ref="D16:F16"/>
    <mergeCell ref="D10:F10"/>
    <mergeCell ref="D11:F11"/>
    <mergeCell ref="D12:F12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A49:H49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A1:H1"/>
    <mergeCell ref="D4:F4"/>
    <mergeCell ref="D5:F5"/>
    <mergeCell ref="D6:F6"/>
    <mergeCell ref="D25:F25"/>
    <mergeCell ref="D26:F26"/>
    <mergeCell ref="D3:F3"/>
    <mergeCell ref="D8:F8"/>
    <mergeCell ref="A7:H7"/>
    <mergeCell ref="D22:F22"/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2016-03-24T07:52:48Z</dcterms:modified>
  <cp:category/>
  <cp:version/>
  <cp:contentType/>
  <cp:contentStatus/>
</cp:coreProperties>
</file>