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<sst xmlns="http://schemas.openxmlformats.org/spreadsheetml/2006/main" count="278" uniqueCount="174">
  <si>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</si>
  <si>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</si>
  <si>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</si>
  <si>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</si>
  <si>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</si>
  <si>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</si>
  <si>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</si>
  <si>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</si>
  <si>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</si>
  <si>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</si>
  <si>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</si>
  <si>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</si>
  <si>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</si>
  <si>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</si>
  <si>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</si>
  <si>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</si>
  <si>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</si>
  <si>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</si>
  <si>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</si>
  <si>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</si>
  <si>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</si>
  <si>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</si>
  <si>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</si>
  <si>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</si>
  <si>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</si>
  <si>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</si>
  <si>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</si>
  <si>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</si>
  <si>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</si>
  <si>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</si>
  <si>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</si>
  <si>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</si>
  <si>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</si>
  <si>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</si>
  <si>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</si>
  <si>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</si>
  <si>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</si>
  <si>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</si>
  <si>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</si>
  <si>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</si>
  <si>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</si>
  <si>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</si>
  <si>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</si>
  <si>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</si>
  <si>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</si>
  <si>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</si>
  <si>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</si>
  <si>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</si>
  <si>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</si>
  <si>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</si>
  <si>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</si>
  <si>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</si>
  <si>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</si>
  <si>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</si>
  <si>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</si>
  <si>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</si>
  <si>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</si>
  <si>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</si>
  <si>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</si>
  <si>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</si>
  <si>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</si>
  <si>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</si>
  <si>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</si>
  <si>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</si>
  <si>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</si>
  <si>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</si>
  <si>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</si>
  <si>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</si>
  <si>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</si>
  <si>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</si>
  <si>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</si>
  <si>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</si>
  <si>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</si>
  <si>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</si>
  <si>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</si>
  <si>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</si>
  <si>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</si>
  <si>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</si>
  <si>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</si>
  <si>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</si>
  <si>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</si>
  <si>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</si>
  <si>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</si>
  <si>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</si>
  <si>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</si>
  <si>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</si>
  <si>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</si>
  <si>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</si>
  <si>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</si>
  <si>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</si>
  <si>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</si>
  <si>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</si>
  <si>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</si>
  <si>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</si>
  <si>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</si>
  <si>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</si>
  <si>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</si>
  <si>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</si>
  <si>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</si>
  <si>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</si>
  <si>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</si>
  <si>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</si>
  <si>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</si>
  <si>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</si>
  <si>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</si>
  <si>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</si>
  <si>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</si>
  <si>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</si>
  <si>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</si>
  <si>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</si>
  <si>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</si>
  <si>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</si>
  <si>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</si>
  <si>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</si>
  <si>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</si>
  <si>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</si>
  <si>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</si>
  <si>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</si>
  <si>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</si>
  <si>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</si>
  <si>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</si>
  <si>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</si>
  <si>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</si>
  <si>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</si>
  <si>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</si>
  <si>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</si>
  <si>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</si>
  <si>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</si>
  <si>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</si>
  <si>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</si>
  <si>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</si>
  <si>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</si>
  <si>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</si>
  <si>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</si>
  <si>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</si>
  <si>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</si>
  <si>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</si>
  <si>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</si>
  <si>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</si>
  <si>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</si>
  <si>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</si>
  <si>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</si>
  <si>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</si>
  <si>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</si>
  <si>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</si>
  <si>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</si>
  <si>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</si>
  <si>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</si>
  <si>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</si>
  <si>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</si>
  <si>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</si>
  <si>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</si>
  <si>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</si>
  <si>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</si>
  <si>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</si>
  <si>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</si>
  <si>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</si>
  <si>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</si>
  <si>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</si>
  <si>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</si>
  <si>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</si>
  <si>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</si>
  <si>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</si>
  <si>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</si>
  <si>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</si>
  <si>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</si>
  <si>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</si>
  <si>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</si>
  <si>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</si>
  <si>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</si>
  <si>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</si>
  <si>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</si>
  <si>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</si>
  <si>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ЖЕЛЕЗНОДОРОЖНАЯ, д. 17 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</si>
</sst>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6">
      <selection activeCell="H60" sqref="H6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4" t="s">
        <v>173</v>
      </c>
      <c r="B1" s="134"/>
      <c r="C1" s="134"/>
      <c r="D1" s="134"/>
      <c r="E1" s="134"/>
      <c r="F1" s="134"/>
      <c r="G1" s="134"/>
      <c r="H1" s="13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04"/>
      <c r="E3" s="99"/>
      <c r="F3" s="10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5"/>
      <c r="E4" s="136"/>
      <c r="F4" s="137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8"/>
      <c r="E5" s="139"/>
      <c r="F5" s="140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1"/>
      <c r="E6" s="142"/>
      <c r="F6" s="143"/>
      <c r="G6" s="36">
        <v>42369</v>
      </c>
      <c r="H6" s="5"/>
    </row>
    <row r="7" spans="1:8" ht="38.25" customHeight="1" thickBot="1">
      <c r="A7" s="109" t="s">
        <v>13</v>
      </c>
      <c r="B7" s="110"/>
      <c r="C7" s="110"/>
      <c r="D7" s="111"/>
      <c r="E7" s="111"/>
      <c r="F7" s="111"/>
      <c r="G7" s="110"/>
      <c r="H7" s="112"/>
    </row>
    <row r="8" spans="1:8" ht="33" customHeight="1" thickBot="1">
      <c r="A8" s="40" t="s">
        <v>0</v>
      </c>
      <c r="B8" s="39" t="s">
        <v>1</v>
      </c>
      <c r="C8" s="41" t="s">
        <v>2</v>
      </c>
      <c r="D8" s="106" t="s">
        <v>3</v>
      </c>
      <c r="E8" s="107"/>
      <c r="F8" s="10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98" t="s">
        <v>15</v>
      </c>
      <c r="E9" s="99"/>
      <c r="F9" s="10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98" t="s">
        <v>18</v>
      </c>
      <c r="E10" s="99"/>
      <c r="F10" s="100"/>
      <c r="G10" s="64">
        <v>10333.45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98" t="s">
        <v>20</v>
      </c>
      <c r="E11" s="99"/>
      <c r="F11" s="100"/>
      <c r="G11" s="65">
        <f>14744.83+16251.73+4038.28+5496.03+1549.77+9053.44+571.61+8720.49+2046.83+12073.2+15795.87+4268.49</f>
        <v>94610.56999999999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01" t="s">
        <v>23</v>
      </c>
      <c r="E12" s="102"/>
      <c r="F12" s="103"/>
      <c r="G12" s="63">
        <f>G13+G14+G20+G21+G22+G23</f>
        <v>62886.43999999999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6" t="s">
        <v>26</v>
      </c>
      <c r="E13" s="87"/>
      <c r="F13" s="88"/>
      <c r="G13" s="66">
        <f>1096.12+4890</f>
        <v>5986.12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6" t="s">
        <v>29</v>
      </c>
      <c r="E14" s="87"/>
      <c r="F14" s="88"/>
      <c r="G14" s="66">
        <f>1742.36+8711.8</f>
        <v>10454.16</v>
      </c>
      <c r="H14" s="5"/>
    </row>
    <row r="15" spans="1:8" ht="26.25" customHeight="1" thickBot="1">
      <c r="A15" s="4"/>
      <c r="B15" s="6"/>
      <c r="C15" s="3" t="s">
        <v>16</v>
      </c>
      <c r="D15" s="86" t="s">
        <v>156</v>
      </c>
      <c r="E15" s="87"/>
      <c r="F15" s="88"/>
      <c r="G15" s="66">
        <f>422.95+1165.97+1610.66+432.41+4265.87</f>
        <v>7897.86</v>
      </c>
      <c r="H15" s="5"/>
    </row>
    <row r="16" spans="1:8" ht="13.5" customHeight="1" thickBot="1">
      <c r="A16" s="4"/>
      <c r="B16" s="6"/>
      <c r="C16" s="3" t="s">
        <v>16</v>
      </c>
      <c r="D16" s="86" t="s">
        <v>157</v>
      </c>
      <c r="E16" s="87"/>
      <c r="F16" s="88"/>
      <c r="G16" s="67">
        <f>1742.36+G14-G15</f>
        <v>4298.660000000001</v>
      </c>
      <c r="H16" s="49"/>
    </row>
    <row r="17" spans="1:8" ht="13.5" customHeight="1" thickBot="1">
      <c r="A17" s="4"/>
      <c r="B17" s="6"/>
      <c r="C17" s="3" t="s">
        <v>16</v>
      </c>
      <c r="D17" s="86" t="s">
        <v>158</v>
      </c>
      <c r="E17" s="87"/>
      <c r="F17" s="88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86" t="s">
        <v>18</v>
      </c>
      <c r="E18" s="87"/>
      <c r="F18" s="88"/>
      <c r="G18" s="14">
        <f>G10</f>
        <v>10333.45</v>
      </c>
      <c r="H18" s="5"/>
    </row>
    <row r="19" spans="1:8" ht="27" customHeight="1" thickBot="1">
      <c r="A19" s="4"/>
      <c r="B19" s="6"/>
      <c r="C19" s="3" t="s">
        <v>16</v>
      </c>
      <c r="D19" s="86" t="s">
        <v>55</v>
      </c>
      <c r="E19" s="87"/>
      <c r="F19" s="88"/>
      <c r="G19" s="76">
        <f>G18+G15-G17</f>
        <v>18231.31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95" t="s">
        <v>32</v>
      </c>
      <c r="E20" s="96"/>
      <c r="F20" s="97"/>
      <c r="G20" s="66">
        <f>1652.36+8768.96</f>
        <v>10421.32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98" t="s">
        <v>151</v>
      </c>
      <c r="E21" s="99"/>
      <c r="F21" s="100"/>
      <c r="G21" s="65">
        <f>1897.76+9488.8</f>
        <v>11386.56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98" t="s">
        <v>152</v>
      </c>
      <c r="E22" s="99"/>
      <c r="F22" s="100"/>
      <c r="G22" s="65">
        <f>564.42+2822.1</f>
        <v>3386.52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13" t="s">
        <v>153</v>
      </c>
      <c r="E23" s="114"/>
      <c r="F23" s="115"/>
      <c r="G23" s="65">
        <f>3541.96+17709.8</f>
        <v>21251.76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98" t="s">
        <v>35</v>
      </c>
      <c r="E24" s="99"/>
      <c r="F24" s="100"/>
      <c r="G24" s="68">
        <f>G25+G26+G27+G28+G29+G30</f>
        <v>47086.76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1" t="s">
        <v>38</v>
      </c>
      <c r="E25" s="102"/>
      <c r="F25" s="103"/>
      <c r="G25" s="85">
        <f>983.51+2304.07+973.36+1140.33+336.89+1165.97+1356.91+4265.87+4523.74+2583.16+8499.09+4056.87</f>
        <v>32189.77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6" t="s">
        <v>41</v>
      </c>
      <c r="E26" s="87"/>
      <c r="F26" s="8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6" t="s">
        <v>44</v>
      </c>
      <c r="E27" s="87"/>
      <c r="F27" s="88"/>
      <c r="G27" s="85">
        <f>266.11+859.8+401.09+460.66+137+422.95+521.02+1610.66+1742.89+997.7+3269.87+1527.86</f>
        <v>12217.61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6" t="s">
        <v>47</v>
      </c>
      <c r="E28" s="87"/>
      <c r="F28" s="88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6" t="s">
        <v>124</v>
      </c>
      <c r="E29" s="87"/>
      <c r="F29" s="88"/>
      <c r="G29" s="66">
        <f>16.02+5.48+145.68+432.41+502.31+273.14+877.65+426.69</f>
        <v>2679.38</v>
      </c>
      <c r="H29" s="49"/>
      <c r="I29" s="5"/>
    </row>
    <row r="30" spans="1:9" ht="13.5" customHeight="1" thickBot="1">
      <c r="A30" s="4"/>
      <c r="B30" s="13"/>
      <c r="C30" s="3"/>
      <c r="D30" s="86" t="s">
        <v>166</v>
      </c>
      <c r="E30" s="87"/>
      <c r="F30" s="88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86" t="s">
        <v>51</v>
      </c>
      <c r="E31" s="87"/>
      <c r="F31" s="88"/>
      <c r="G31" s="69">
        <f>G24+G10</f>
        <v>57420.21000000001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6" t="s">
        <v>53</v>
      </c>
      <c r="E32" s="87"/>
      <c r="F32" s="88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6" t="s">
        <v>55</v>
      </c>
      <c r="E33" s="87"/>
      <c r="F33" s="88"/>
      <c r="G33" s="76">
        <f>G19</f>
        <v>18231.31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86" t="s">
        <v>57</v>
      </c>
      <c r="E34" s="87"/>
      <c r="F34" s="88"/>
      <c r="G34" s="49">
        <f>G11+G12-G24</f>
        <v>110410.24999999997</v>
      </c>
      <c r="H34" s="49"/>
    </row>
    <row r="35" spans="1:8" ht="38.25" customHeight="1" thickBot="1">
      <c r="A35" s="116" t="s">
        <v>58</v>
      </c>
      <c r="B35" s="117"/>
      <c r="C35" s="117"/>
      <c r="D35" s="117"/>
      <c r="E35" s="117"/>
      <c r="F35" s="110"/>
      <c r="G35" s="117"/>
      <c r="H35" s="112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0.96</v>
      </c>
      <c r="F38" s="83" t="s">
        <v>136</v>
      </c>
      <c r="G38" s="60">
        <v>3810334293</v>
      </c>
      <c r="H38" s="61">
        <f>G13</f>
        <v>5986.12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10421.32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11386.56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3386.52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21251.76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9"/>
      <c r="G43" s="88"/>
      <c r="H43" s="61">
        <f>SUM(H37:H42)</f>
        <v>52432.28</v>
      </c>
    </row>
    <row r="44" spans="1:8" ht="19.5" customHeight="1" thickBot="1">
      <c r="A44" s="116" t="s">
        <v>64</v>
      </c>
      <c r="B44" s="117"/>
      <c r="C44" s="117"/>
      <c r="D44" s="117"/>
      <c r="E44" s="117"/>
      <c r="F44" s="117"/>
      <c r="G44" s="117"/>
      <c r="H44" s="118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23" t="s">
        <v>141</v>
      </c>
      <c r="E45" s="124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23" t="s">
        <v>69</v>
      </c>
      <c r="E46" s="124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23" t="s">
        <v>71</v>
      </c>
      <c r="E47" s="124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23" t="s">
        <v>73</v>
      </c>
      <c r="E48" s="124"/>
      <c r="F48" s="56">
        <v>0</v>
      </c>
      <c r="G48" s="51"/>
      <c r="H48" s="49"/>
    </row>
    <row r="49" spans="1:8" ht="18.75" customHeight="1" thickBot="1">
      <c r="A49" s="144" t="s">
        <v>74</v>
      </c>
      <c r="B49" s="145"/>
      <c r="C49" s="145"/>
      <c r="D49" s="145"/>
      <c r="E49" s="145"/>
      <c r="F49" s="145"/>
      <c r="G49" s="145"/>
      <c r="H49" s="146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23" t="s">
        <v>15</v>
      </c>
      <c r="E50" s="124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23" t="s">
        <v>18</v>
      </c>
      <c r="E51" s="124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23" t="s">
        <v>20</v>
      </c>
      <c r="E52" s="124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23" t="s">
        <v>53</v>
      </c>
      <c r="E53" s="124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23" t="s">
        <v>55</v>
      </c>
      <c r="E54" s="124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25" t="s">
        <v>57</v>
      </c>
      <c r="E55" s="126"/>
      <c r="F55" s="57">
        <f>D62+E62+F62+G62+H62</f>
        <v>73864.87135590498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145.7679923864287</v>
      </c>
      <c r="E59" s="79">
        <f>E60/117.48</f>
        <v>379.7569799114743</v>
      </c>
      <c r="F59" s="79">
        <f>F60/12</f>
        <v>807.7591666666667</v>
      </c>
      <c r="G59" s="80">
        <f>G60/18.26</f>
        <v>463.5137653836254</v>
      </c>
      <c r="H59" s="81">
        <f>H60/0.88</f>
        <v>317.8068181818182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36188.04+182840.03</f>
        <v>219028.07</v>
      </c>
      <c r="E60" s="66">
        <f>10594.74+33244.19+774.92</f>
        <v>44613.85</v>
      </c>
      <c r="F60" s="66">
        <f>1365.49+119.67+8207.95</f>
        <v>9693.11</v>
      </c>
      <c r="G60" s="75">
        <f>2801.07+965.081355905+4697.61</f>
        <v>8463.761355905</v>
      </c>
      <c r="H60" s="71">
        <f>44.82+234.85</f>
        <v>279.67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8784.61+26266.72+37215.12+11251.24+80915.97</f>
        <v>164433.66000000003</v>
      </c>
      <c r="E61" s="66">
        <f>2654.73+5656.88+7781.66+1207.05+10594.95</f>
        <v>27895.27</v>
      </c>
      <c r="F61" s="66">
        <f>405.76+944.96+26.12+8.69+59.04</f>
        <v>1444.57</v>
      </c>
      <c r="G61" s="72">
        <f>770.34+1885.25+261.13+438.05+2811.55+665.27+4607.04+951.73+217.35+1570.34</f>
        <v>14178.050000000001</v>
      </c>
      <c r="H61" s="72">
        <f>1.56+70.55+48.86+16.04+125.03</f>
        <v>262.03999999999996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54594.409999999974</v>
      </c>
      <c r="E62" s="79">
        <f>E60-E61</f>
        <v>16718.579999999998</v>
      </c>
      <c r="F62" s="79">
        <f>F60-F61</f>
        <v>8248.54</v>
      </c>
      <c r="G62" s="81">
        <f>G60-G61</f>
        <v>-5714.288644095001</v>
      </c>
      <c r="H62" s="81">
        <f>H60-H61</f>
        <v>17.630000000000052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36188.04+182840.03</f>
        <v>219028.07</v>
      </c>
      <c r="E63" s="73">
        <f>10362.58+33949.79+789.89</f>
        <v>45102.26</v>
      </c>
      <c r="F63" s="73">
        <f>1655.76+119.67+8243.39</f>
        <v>10018.82</v>
      </c>
      <c r="G63" s="74">
        <f>3088.78+1047.09+13146.7+4555.73</f>
        <v>21838.3</v>
      </c>
      <c r="H63" s="74">
        <f>234.85</f>
        <v>234.85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488.4100000000035</v>
      </c>
      <c r="F64" s="44">
        <f>F63-F60</f>
        <v>325.7099999999991</v>
      </c>
      <c r="G64" s="44">
        <f>G63-G60</f>
        <v>13374.538644094999</v>
      </c>
      <c r="H64" s="44">
        <f>H63-H60</f>
        <v>-44.82000000000002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1" t="s">
        <v>145</v>
      </c>
      <c r="E65" s="132"/>
      <c r="F65" s="132"/>
      <c r="G65" s="132"/>
      <c r="H65" s="133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89" t="s">
        <v>145</v>
      </c>
      <c r="E66" s="90"/>
      <c r="F66" s="90"/>
      <c r="G66" s="90"/>
      <c r="H66" s="91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16" t="s">
        <v>101</v>
      </c>
      <c r="B68" s="117"/>
      <c r="C68" s="117"/>
      <c r="D68" s="117"/>
      <c r="E68" s="117"/>
      <c r="F68" s="117"/>
      <c r="G68" s="117"/>
      <c r="H68" s="118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6"/>
      <c r="F69" s="87"/>
      <c r="G69" s="88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6"/>
      <c r="F70" s="87"/>
      <c r="G70" s="88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6"/>
      <c r="F71" s="87"/>
      <c r="G71" s="88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89"/>
      <c r="F72" s="90"/>
      <c r="G72" s="91"/>
      <c r="H72" s="26">
        <f>D64+E64+F64+G64+H64</f>
        <v>14143.838644095002</v>
      </c>
    </row>
    <row r="73" spans="1:8" ht="25.5" customHeight="1" thickBot="1">
      <c r="A73" s="116" t="s">
        <v>107</v>
      </c>
      <c r="B73" s="117"/>
      <c r="C73" s="117"/>
      <c r="D73" s="117"/>
      <c r="E73" s="117"/>
      <c r="F73" s="117"/>
      <c r="G73" s="117"/>
      <c r="H73" s="118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6">
        <v>7</v>
      </c>
      <c r="F74" s="87"/>
      <c r="G74" s="88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92">
        <v>1</v>
      </c>
      <c r="F75" s="93"/>
      <c r="G75" s="94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8" t="s">
        <v>167</v>
      </c>
      <c r="F76" s="129"/>
      <c r="G76" s="129"/>
      <c r="H76" s="130"/>
    </row>
    <row r="77" ht="12.75">
      <c r="A77" s="1"/>
    </row>
    <row r="78" ht="12.75">
      <c r="A78" s="1"/>
    </row>
    <row r="79" spans="1:8" ht="38.25" customHeight="1">
      <c r="A79" s="127" t="s">
        <v>172</v>
      </c>
      <c r="B79" s="127"/>
      <c r="C79" s="127"/>
      <c r="D79" s="127"/>
      <c r="E79" s="127"/>
      <c r="F79" s="127"/>
      <c r="G79" s="127"/>
      <c r="H79" s="127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0" t="s">
        <v>115</v>
      </c>
      <c r="D82" s="121"/>
      <c r="E82" s="122"/>
    </row>
    <row r="83" spans="1:5" ht="18.75" customHeight="1" thickBot="1">
      <c r="A83" s="29">
        <v>2</v>
      </c>
      <c r="B83" s="4" t="s">
        <v>116</v>
      </c>
      <c r="C83" s="120" t="s">
        <v>117</v>
      </c>
      <c r="D83" s="121"/>
      <c r="E83" s="122"/>
    </row>
    <row r="84" spans="1:5" ht="16.5" customHeight="1" thickBot="1">
      <c r="A84" s="29">
        <v>3</v>
      </c>
      <c r="B84" s="4" t="s">
        <v>118</v>
      </c>
      <c r="C84" s="120" t="s">
        <v>119</v>
      </c>
      <c r="D84" s="121"/>
      <c r="E84" s="122"/>
    </row>
    <row r="85" spans="1:5" ht="13.5" thickBot="1">
      <c r="A85" s="29">
        <v>4</v>
      </c>
      <c r="B85" s="4" t="s">
        <v>16</v>
      </c>
      <c r="C85" s="120" t="s">
        <v>120</v>
      </c>
      <c r="D85" s="121"/>
      <c r="E85" s="122"/>
    </row>
    <row r="86" spans="1:5" ht="24" customHeight="1" thickBot="1">
      <c r="A86" s="29">
        <v>5</v>
      </c>
      <c r="B86" s="4" t="s">
        <v>86</v>
      </c>
      <c r="C86" s="120" t="s">
        <v>121</v>
      </c>
      <c r="D86" s="121"/>
      <c r="E86" s="122"/>
    </row>
    <row r="87" spans="1:5" ht="21" customHeight="1" thickBot="1">
      <c r="A87" s="30">
        <v>6</v>
      </c>
      <c r="B87" s="31" t="s">
        <v>122</v>
      </c>
      <c r="C87" s="120" t="s">
        <v>123</v>
      </c>
      <c r="D87" s="121"/>
      <c r="E87" s="122"/>
    </row>
  </sheetData>
  <sheetProtection/>
  <mergeCells count="65">
    <mergeCell ref="A49:H49"/>
    <mergeCell ref="D53:E53"/>
    <mergeCell ref="D45:E45"/>
    <mergeCell ref="D46:E46"/>
    <mergeCell ref="D34:F34"/>
    <mergeCell ref="A44:H44"/>
    <mergeCell ref="D29:F29"/>
    <mergeCell ref="D31:F31"/>
    <mergeCell ref="D30:F30"/>
    <mergeCell ref="D32:F32"/>
    <mergeCell ref="A1:H1"/>
    <mergeCell ref="D4:F4"/>
    <mergeCell ref="D5:F5"/>
    <mergeCell ref="D6:F6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D25:F25"/>
    <mergeCell ref="D26:F26"/>
    <mergeCell ref="D28:F28"/>
    <mergeCell ref="A73:H73"/>
    <mergeCell ref="E69:G69"/>
    <mergeCell ref="F43:G43"/>
    <mergeCell ref="D27:F27"/>
    <mergeCell ref="D33:F33"/>
    <mergeCell ref="D48:E48"/>
    <mergeCell ref="A35:H35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D10:F10"/>
    <mergeCell ref="D11:F11"/>
    <mergeCell ref="D12:F12"/>
    <mergeCell ref="E71:G71"/>
    <mergeCell ref="E72:G72"/>
    <mergeCell ref="E74:G74"/>
    <mergeCell ref="E75:G75"/>
    <mergeCell ref="D13:F13"/>
    <mergeCell ref="D14:F14"/>
    <mergeCell ref="D20:F20"/>
    <mergeCell ref="D21:F21"/>
    <mergeCell ref="D15:F15"/>
    <mergeCell ref="D16:F1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2016-03-11T07:41:25Z</dcterms:modified>
  <cp:category/>
  <cp:version/>
  <cp:contentType/>
  <cp:contentStatus/>
</cp:coreProperties>
</file>