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<sst xmlns="http://schemas.openxmlformats.org/spreadsheetml/2006/main" count="285" uniqueCount="179">
  <si>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</si>
  <si>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</si>
  <si>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</si>
  <si>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</si>
  <si>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</si>
  <si>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</si>
  <si>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</si>
  <si>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</si>
  <si>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</si>
  <si>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</si>
  <si>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</si>
  <si>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</si>
  <si>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</si>
  <si>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</si>
  <si>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</si>
  <si>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</si>
  <si>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</si>
  <si>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</si>
  <si>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</si>
  <si>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</si>
  <si>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</si>
  <si>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</si>
  <si>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</si>
  <si>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</si>
  <si>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</si>
  <si>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</si>
  <si>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</si>
  <si>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</si>
  <si>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</si>
  <si>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</si>
  <si>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</si>
  <si>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</si>
  <si>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</si>
  <si>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</si>
  <si>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</si>
  <si>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</si>
  <si>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</si>
  <si>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</si>
  <si>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</si>
  <si>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</si>
  <si>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</si>
  <si>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</si>
  <si>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</si>
  <si>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</si>
  <si>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</si>
  <si>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</si>
  <si>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</si>
  <si>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</si>
  <si>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</si>
  <si>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</si>
  <si>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</si>
  <si>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</si>
  <si>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</si>
  <si>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</si>
  <si>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</si>
  <si>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</si>
  <si>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</si>
  <si>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</si>
  <si>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</si>
  <si>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</si>
  <si>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</si>
  <si>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</si>
  <si>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</si>
  <si>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</si>
  <si>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</si>
  <si>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</si>
  <si>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</si>
  <si>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</si>
  <si>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</si>
  <si>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</si>
  <si>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</si>
  <si>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</si>
  <si>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</si>
  <si>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</si>
  <si>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</si>
  <si>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</si>
  <si>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</si>
  <si>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</si>
  <si>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</si>
  <si>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</si>
  <si>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</si>
  <si>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</si>
  <si>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</si>
  <si>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</si>
  <si>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</si>
  <si>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</si>
  <si>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</si>
  <si>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</si>
  <si>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</si>
  <si>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</si>
  <si>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</si>
  <si>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</si>
  <si>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</si>
  <si>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</si>
  <si>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</si>
  <si>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</si>
  <si>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</si>
  <si>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</si>
  <si>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</si>
  <si>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</si>
  <si>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</si>
  <si>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</si>
  <si>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</si>
  <si>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</si>
  <si>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</si>
  <si>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</si>
  <si>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</si>
  <si>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</si>
  <si>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</si>
  <si>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</si>
  <si>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</si>
  <si>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</si>
  <si>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</si>
  <si>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</si>
  <si>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</si>
  <si>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</si>
  <si>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</si>
  <si>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</si>
  <si>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</si>
  <si>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</si>
  <si>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</si>
  <si>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</si>
  <si>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</si>
  <si>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</si>
  <si>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</si>
  <si>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</si>
  <si>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</si>
  <si>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</si>
  <si>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</si>
  <si>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</si>
  <si>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</si>
  <si>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</si>
  <si>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</si>
  <si>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</si>
  <si>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</si>
  <si>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</si>
  <si>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</si>
  <si>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</si>
  <si>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</si>
  <si>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</si>
  <si>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</si>
  <si>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</si>
  <si>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</si>
  <si>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</si>
  <si>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</si>
  <si>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</si>
  <si>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</si>
  <si>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</si>
  <si>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</si>
  <si>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</si>
  <si>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</si>
  <si>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</si>
  <si>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</si>
  <si>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</si>
  <si>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</si>
  <si>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</si>
  <si>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</si>
  <si>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</si>
  <si>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</si>
  <si>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</si>
  <si>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</si>
  <si>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</si>
  <si>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</si>
  <si>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</si>
  <si>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</si>
  <si>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</si>
  <si>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</si>
  <si>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</si>
  <si>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</si>
  <si>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</si>
  <si>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</si>
  <si>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</si>
  <si>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</si>
  <si>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</si>
  <si>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</si>
  <si>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</si>
  <si>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</si>
  <si>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</si>
  <si>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108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</si>
</sst>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2" fontId="4" fillId="24" borderId="11" xfId="0" applyNumberFormat="1" applyFont="1" applyFill="1" applyBorder="1" applyAlignment="1">
      <alignment vertical="top" wrapText="1"/>
    </xf>
    <xf numFmtId="0" fontId="4" fillId="24" borderId="18" xfId="0" applyFont="1" applyFill="1" applyBorder="1" applyAlignment="1">
      <alignment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62%20&#1079;&#1072;%202015%20&#1075;.%20&#1044;&#1083;&#1103;%20&#1053;&#1072;&#1090;&#1072;&#1096;&#1080;%20&#1086;&#1087;&#1083;&#1072;&#1090;&#1072;%20&#1080;%20&#1085;&#1072;&#1095;&#1080;&#1089;&#1083;&#1077;&#1085;&#1080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62%20&#1079;&#1072;%202015%20&#1075;.%20&#1044;&#1083;&#1103;%20&#1053;&#1072;&#1090;&#1072;&#1096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469">
          <cell r="C469">
            <v>-4934.15</v>
          </cell>
        </row>
        <row r="470">
          <cell r="G470">
            <v>-657.48</v>
          </cell>
          <cell r="K470">
            <v>4774.939092</v>
          </cell>
          <cell r="P470">
            <v>4371.613092</v>
          </cell>
        </row>
        <row r="472">
          <cell r="G472">
            <v>-1589.01</v>
          </cell>
          <cell r="K472">
            <v>13540.851324</v>
          </cell>
          <cell r="P472">
            <v>12554.490564000002</v>
          </cell>
        </row>
        <row r="473">
          <cell r="G473">
            <v>8.7</v>
          </cell>
          <cell r="K473">
            <v>43.850268</v>
          </cell>
          <cell r="P473">
            <v>40.232808</v>
          </cell>
        </row>
        <row r="474">
          <cell r="P474">
            <v>342.50277600000004</v>
          </cell>
        </row>
        <row r="475">
          <cell r="G475">
            <v>690.54</v>
          </cell>
          <cell r="K475">
            <v>1722.7591919999998</v>
          </cell>
          <cell r="P475">
            <v>1579.1959259999996</v>
          </cell>
        </row>
        <row r="476">
          <cell r="G476">
            <v>-90.39</v>
          </cell>
          <cell r="K476">
            <v>2914.350516</v>
          </cell>
          <cell r="P476">
            <v>2662.562826</v>
          </cell>
        </row>
        <row r="479">
          <cell r="G479">
            <v>1964.64</v>
          </cell>
          <cell r="K479">
            <v>1767.9233879999997</v>
          </cell>
          <cell r="P479">
            <v>1359.4747319999997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86">
          <cell r="C86">
            <v>3839.42</v>
          </cell>
          <cell r="E86">
            <v>11753.9</v>
          </cell>
          <cell r="G86">
            <v>15593.32</v>
          </cell>
        </row>
        <row r="443">
          <cell r="E443">
            <v>11303.25</v>
          </cell>
          <cell r="F443">
            <v>11303.25</v>
          </cell>
        </row>
        <row r="447">
          <cell r="E447">
            <v>1582.2</v>
          </cell>
          <cell r="F447">
            <v>1582.2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22">
      <selection activeCell="G35" sqref="G3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3" t="s">
        <v>178</v>
      </c>
      <c r="B1" s="133"/>
      <c r="C1" s="133"/>
      <c r="D1" s="133"/>
      <c r="E1" s="133"/>
      <c r="F1" s="133"/>
      <c r="G1" s="133"/>
      <c r="H1" s="13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3"/>
      <c r="E3" s="111"/>
      <c r="F3" s="14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4"/>
      <c r="E4" s="135"/>
      <c r="F4" s="136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7"/>
      <c r="E5" s="138"/>
      <c r="F5" s="139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0"/>
      <c r="E6" s="141"/>
      <c r="F6" s="142"/>
      <c r="G6" s="36">
        <v>42369</v>
      </c>
      <c r="H6" s="5"/>
    </row>
    <row r="7" spans="1:8" ht="38.25" customHeight="1" thickBot="1">
      <c r="A7" s="149" t="s">
        <v>13</v>
      </c>
      <c r="B7" s="150"/>
      <c r="C7" s="150"/>
      <c r="D7" s="151"/>
      <c r="E7" s="151"/>
      <c r="F7" s="151"/>
      <c r="G7" s="150"/>
      <c r="H7" s="152"/>
    </row>
    <row r="8" spans="1:8" ht="33" customHeight="1" thickBot="1">
      <c r="A8" s="40" t="s">
        <v>0</v>
      </c>
      <c r="B8" s="39" t="s">
        <v>1</v>
      </c>
      <c r="C8" s="41" t="s">
        <v>2</v>
      </c>
      <c r="D8" s="145" t="s">
        <v>3</v>
      </c>
      <c r="E8" s="146"/>
      <c r="F8" s="14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0" t="s">
        <v>15</v>
      </c>
      <c r="E9" s="111"/>
      <c r="F9" s="11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0" t="s">
        <v>18</v>
      </c>
      <c r="E10" s="111"/>
      <c r="F10" s="112"/>
      <c r="G10" s="63">
        <v>33131.84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0" t="s">
        <v>20</v>
      </c>
      <c r="E11" s="111"/>
      <c r="F11" s="112"/>
      <c r="G11" s="89">
        <f>7883.09+10414.42+4806.21+5374.09+1669.03+5145.48</f>
        <v>35292.32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3" t="s">
        <v>23</v>
      </c>
      <c r="E12" s="114"/>
      <c r="F12" s="115"/>
      <c r="G12" s="90">
        <f>G13+G14+G20+G21+G22+G23+G31</f>
        <v>234647.702972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4" t="s">
        <v>26</v>
      </c>
      <c r="E13" s="93"/>
      <c r="F13" s="94"/>
      <c r="G13" s="65">
        <f>6792.22+33961.1</f>
        <v>40753.32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4" t="s">
        <v>29</v>
      </c>
      <c r="E14" s="93"/>
      <c r="F14" s="94"/>
      <c r="G14" s="91">
        <f>22054.2+4410.84+'[1]TDSheet'!$K$475+'[2]TDSheet'!$E$447</f>
        <v>29769.999192000003</v>
      </c>
      <c r="H14" s="5"/>
    </row>
    <row r="15" spans="1:8" ht="26.25" customHeight="1" thickBot="1">
      <c r="A15" s="4"/>
      <c r="B15" s="6"/>
      <c r="C15" s="3" t="s">
        <v>16</v>
      </c>
      <c r="D15" s="104" t="s">
        <v>156</v>
      </c>
      <c r="E15" s="93"/>
      <c r="F15" s="94"/>
      <c r="G15" s="92">
        <f>353.35+4160.13+1802.34+2134.54+18448.8+'[1]TDSheet'!$P$475+'[2]TDSheet'!$F$447</f>
        <v>30060.555926</v>
      </c>
      <c r="H15" s="5"/>
    </row>
    <row r="16" spans="1:8" ht="13.5" customHeight="1" thickBot="1">
      <c r="A16" s="4"/>
      <c r="B16" s="6"/>
      <c r="C16" s="3" t="s">
        <v>16</v>
      </c>
      <c r="D16" s="104" t="s">
        <v>157</v>
      </c>
      <c r="E16" s="93"/>
      <c r="F16" s="94"/>
      <c r="G16" s="96">
        <f>4821.89+G14-G15</f>
        <v>4531.3332660000015</v>
      </c>
      <c r="H16" s="49"/>
    </row>
    <row r="17" spans="1:8" ht="13.5" customHeight="1" thickBot="1">
      <c r="A17" s="4"/>
      <c r="B17" s="6"/>
      <c r="C17" s="3" t="s">
        <v>16</v>
      </c>
      <c r="D17" s="104" t="s">
        <v>158</v>
      </c>
      <c r="E17" s="93"/>
      <c r="F17" s="94"/>
      <c r="G17" s="65">
        <v>1188.52</v>
      </c>
      <c r="H17" s="5"/>
    </row>
    <row r="18" spans="1:8" ht="24.75" customHeight="1" thickBot="1">
      <c r="A18" s="4"/>
      <c r="B18" s="6"/>
      <c r="C18" s="3" t="s">
        <v>16</v>
      </c>
      <c r="D18" s="104" t="s">
        <v>18</v>
      </c>
      <c r="E18" s="93"/>
      <c r="F18" s="94"/>
      <c r="G18" s="14">
        <f>G10</f>
        <v>33131.84</v>
      </c>
      <c r="H18" s="5"/>
    </row>
    <row r="19" spans="1:8" ht="27" customHeight="1" thickBot="1">
      <c r="A19" s="4"/>
      <c r="B19" s="6"/>
      <c r="C19" s="3" t="s">
        <v>16</v>
      </c>
      <c r="D19" s="104" t="s">
        <v>55</v>
      </c>
      <c r="E19" s="93"/>
      <c r="F19" s="94"/>
      <c r="G19" s="73">
        <f>G18+G15-G17</f>
        <v>62003.875926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6" t="s">
        <v>32</v>
      </c>
      <c r="E20" s="117"/>
      <c r="F20" s="118"/>
      <c r="G20" s="65">
        <f>4183.02+22198.98</f>
        <v>26382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0" t="s">
        <v>151</v>
      </c>
      <c r="E21" s="111"/>
      <c r="F21" s="112"/>
      <c r="G21" s="64">
        <f>4804.26+22743.42</f>
        <v>27547.68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0" t="s">
        <v>152</v>
      </c>
      <c r="E22" s="111"/>
      <c r="F22" s="112"/>
      <c r="G22" s="64">
        <f>1428.88+7144.4</f>
        <v>8573.279999999999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4">
        <f>8966.6+44833</f>
        <v>53799.6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0" t="s">
        <v>35</v>
      </c>
      <c r="E24" s="111"/>
      <c r="F24" s="112"/>
      <c r="G24" s="86">
        <f>G25+G26+G27+G28+G29+G30</f>
        <v>201998.84666799998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3" t="s">
        <v>38</v>
      </c>
      <c r="E25" s="114"/>
      <c r="F25" s="115"/>
      <c r="G25" s="81">
        <f>6367.81+8455.57+3918.93+4395.78+1339.89+4160.13+5901.81+18448.8+16828.52+27999.21+36939.55+17579.46</f>
        <v>152335.46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4" t="s">
        <v>41</v>
      </c>
      <c r="E26" s="93"/>
      <c r="F26" s="94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4" t="s">
        <v>44</v>
      </c>
      <c r="E27" s="93"/>
      <c r="F27" s="94"/>
      <c r="G27" s="81">
        <f>544.14+718.29+335.08+384.84+114.46+353.35+572.45+1802.34+1917.49+2790.49+3572.05+1719.9</f>
        <v>14824.88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4" t="s">
        <v>47</v>
      </c>
      <c r="E28" s="93"/>
      <c r="F28" s="94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4" t="s">
        <v>124</v>
      </c>
      <c r="E29" s="93"/>
      <c r="F29" s="94"/>
      <c r="G29" s="70">
        <f>816.37+2134.54+2201.78+3321.57+5090.36+2041.41</f>
        <v>15606.029999999999</v>
      </c>
      <c r="H29" s="82"/>
      <c r="I29" s="78"/>
    </row>
    <row r="30" spans="1:9" ht="13.5" customHeight="1" thickBot="1">
      <c r="A30" s="4"/>
      <c r="B30" s="13"/>
      <c r="C30" s="3"/>
      <c r="D30" s="104" t="s">
        <v>166</v>
      </c>
      <c r="E30" s="93"/>
      <c r="F30" s="93"/>
      <c r="G30" s="88">
        <f>G32-G33-(G31-G32)</f>
        <v>19232.476667999996</v>
      </c>
      <c r="H30" s="83"/>
      <c r="I30" s="78"/>
    </row>
    <row r="31" spans="1:9" ht="13.5" customHeight="1" thickBot="1">
      <c r="A31" s="4"/>
      <c r="B31" s="13"/>
      <c r="C31" s="3"/>
      <c r="D31" s="104" t="s">
        <v>174</v>
      </c>
      <c r="E31" s="93"/>
      <c r="F31" s="93"/>
      <c r="G31" s="84">
        <f>'[1]TDSheet'!$K$470+'[1]TDSheet'!$K$472+'[1]TDSheet'!$K$473+'[1]TDSheet'!$K$475+'[1]TDSheet'!$K$476+'[1]TDSheet'!$K$479+'[2]TDSheet'!$E$443+'[2]TDSheet'!$E$86</f>
        <v>47821.82378</v>
      </c>
      <c r="H31" s="83"/>
      <c r="I31" s="78"/>
    </row>
    <row r="32" spans="1:10" ht="13.5" customHeight="1" thickBot="1">
      <c r="A32" s="4"/>
      <c r="B32" s="13"/>
      <c r="C32" s="3"/>
      <c r="D32" s="104" t="s">
        <v>175</v>
      </c>
      <c r="E32" s="93"/>
      <c r="F32" s="93"/>
      <c r="G32" s="84">
        <f>'[1]TDSheet'!$P$470+'[1]TDSheet'!$P$472+'[1]TDSheet'!$P$473+'[1]TDSheet'!$P$474+'[1]TDSheet'!$P$475+'[1]TDSheet'!$P$476+'[1]TDSheet'!$P$479+'[2]TDSheet'!$F$443</f>
        <v>34213.322724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04" t="s">
        <v>177</v>
      </c>
      <c r="E33" s="93"/>
      <c r="F33" s="93"/>
      <c r="G33" s="85">
        <f>'[1]TDSheet'!$C$469/2+0+'[2]TDSheet'!$C$86</f>
        <v>1372.3450000000003</v>
      </c>
      <c r="H33" s="83"/>
      <c r="I33" s="78"/>
    </row>
    <row r="34" spans="1:9" ht="13.5" customHeight="1" thickBot="1">
      <c r="A34" s="4"/>
      <c r="B34" s="13"/>
      <c r="C34" s="3"/>
      <c r="D34" s="104" t="s">
        <v>176</v>
      </c>
      <c r="E34" s="93"/>
      <c r="F34" s="93"/>
      <c r="G34" s="85">
        <f>'[1]TDSheet'!$G$470+'[1]TDSheet'!$G$472+'[1]TDSheet'!$G$473+'[1]TDSheet'!$G$475+'[1]TDSheet'!$G$476+'[1]TDSheet'!$G$479/2+0+'[2]TDSheet'!$G$86</f>
        <v>14938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4" t="s">
        <v>51</v>
      </c>
      <c r="E35" s="93"/>
      <c r="F35" s="94"/>
      <c r="G35" s="66">
        <f>G24+G10</f>
        <v>235130.68666799998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4" t="s">
        <v>53</v>
      </c>
      <c r="E36" s="93"/>
      <c r="F36" s="94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4" t="s">
        <v>55</v>
      </c>
      <c r="E37" s="93"/>
      <c r="F37" s="94"/>
      <c r="G37" s="73">
        <f>G19</f>
        <v>62003.875926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4" t="s">
        <v>57</v>
      </c>
      <c r="E38" s="93"/>
      <c r="F38" s="94"/>
      <c r="G38" s="87">
        <f>G11+G12-G24</f>
        <v>67941.17630400002</v>
      </c>
      <c r="H38" s="49"/>
    </row>
    <row r="39" spans="1:8" ht="38.25" customHeight="1" thickBot="1">
      <c r="A39" s="130" t="s">
        <v>58</v>
      </c>
      <c r="B39" s="131"/>
      <c r="C39" s="131"/>
      <c r="D39" s="131"/>
      <c r="E39" s="131"/>
      <c r="F39" s="150"/>
      <c r="G39" s="131"/>
      <c r="H39" s="15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1188.52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3.28</v>
      </c>
      <c r="F42" s="79" t="s">
        <v>136</v>
      </c>
      <c r="G42" s="60">
        <v>3810334293</v>
      </c>
      <c r="H42" s="61">
        <f>G13</f>
        <v>40753.32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26382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3.36</v>
      </c>
      <c r="F44" s="80" t="s">
        <v>138</v>
      </c>
      <c r="G44" s="60">
        <v>3837003965</v>
      </c>
      <c r="H44" s="61">
        <f>G21</f>
        <v>27547.68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8573.279999999999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53799.6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8"/>
      <c r="G47" s="94"/>
      <c r="H47" s="61">
        <f>SUM(H41:H46)</f>
        <v>158244.4</v>
      </c>
    </row>
    <row r="48" spans="1:8" ht="19.5" customHeight="1" thickBot="1">
      <c r="A48" s="130" t="s">
        <v>64</v>
      </c>
      <c r="B48" s="131"/>
      <c r="C48" s="131"/>
      <c r="D48" s="131"/>
      <c r="E48" s="131"/>
      <c r="F48" s="131"/>
      <c r="G48" s="131"/>
      <c r="H48" s="13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8" t="s">
        <v>141</v>
      </c>
      <c r="E49" s="99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8" t="s">
        <v>69</v>
      </c>
      <c r="E50" s="99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8" t="s">
        <v>71</v>
      </c>
      <c r="E51" s="99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8" t="s">
        <v>73</v>
      </c>
      <c r="E52" s="99"/>
      <c r="F52" s="56">
        <v>0</v>
      </c>
      <c r="G52" s="51"/>
      <c r="H52" s="49"/>
    </row>
    <row r="53" spans="1:8" ht="18.75" customHeight="1" thickBot="1">
      <c r="A53" s="153" t="s">
        <v>74</v>
      </c>
      <c r="B53" s="154"/>
      <c r="C53" s="154"/>
      <c r="D53" s="154"/>
      <c r="E53" s="154"/>
      <c r="F53" s="154"/>
      <c r="G53" s="154"/>
      <c r="H53" s="15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8" t="s">
        <v>15</v>
      </c>
      <c r="E54" s="99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8" t="s">
        <v>18</v>
      </c>
      <c r="E55" s="99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8" t="s">
        <v>20</v>
      </c>
      <c r="E56" s="99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8" t="s">
        <v>53</v>
      </c>
      <c r="E57" s="99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8" t="s">
        <v>55</v>
      </c>
      <c r="E58" s="99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2" t="s">
        <v>57</v>
      </c>
      <c r="E59" s="123"/>
      <c r="F59" s="57">
        <f>D66+E66+F66+G66+H66</f>
        <v>99410.05000000003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10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369.01732353685003</v>
      </c>
      <c r="E63" s="76">
        <f>E64/117.48</f>
        <v>819.4461184882534</v>
      </c>
      <c r="F63" s="76">
        <f>F64/12</f>
        <v>1703.9350000000002</v>
      </c>
      <c r="G63" s="76">
        <f>G64/18.26</f>
        <v>2493.302300109529</v>
      </c>
      <c r="H63" s="77">
        <f>H64/0.88</f>
        <v>991.3863636363637</v>
      </c>
      <c r="J63" t="s">
        <v>173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91611.42+462866.63</f>
        <v>554478.05</v>
      </c>
      <c r="E64" s="65">
        <f>18308.41+73979.07+3981.05</f>
        <v>96268.53000000001</v>
      </c>
      <c r="F64" s="65">
        <f>1938.44+615.74+17893.04</f>
        <v>20447.22</v>
      </c>
      <c r="G64" s="97">
        <f>4238.4+1478.39+29544.33+10266.58</f>
        <v>45527.700000000004</v>
      </c>
      <c r="H64" s="68">
        <f>641.98+230.44</f>
        <v>872.4200000000001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33195.99+45881.64+358052.01+7338.79+82239.23</f>
        <v>526707.66</v>
      </c>
      <c r="E65" s="65">
        <f>2068.94+18281.41+5433.35+321.64</f>
        <v>26105.339999999997</v>
      </c>
      <c r="F65" s="65">
        <f>1108.17+2234.46+13299.26+50.58+73.08+476.85+326+2703.28</f>
        <v>20271.68</v>
      </c>
      <c r="G65" s="72">
        <f>651.93+1203.65+7559.06+1860.29+3545.17+21675.23+179.18+1718.63+611.49+4977.56</f>
        <v>43982.189999999995</v>
      </c>
      <c r="H65" s="69">
        <f>102.21+0.49+65.33+69.29+879.68</f>
        <v>1117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27770.390000000014</v>
      </c>
      <c r="E66" s="76">
        <f>E64-E65</f>
        <v>70163.19000000002</v>
      </c>
      <c r="F66" s="76">
        <f>F64-F65</f>
        <v>175.54000000000087</v>
      </c>
      <c r="G66" s="77">
        <f>G64-G65</f>
        <v>1545.5100000000093</v>
      </c>
      <c r="H66" s="77">
        <f>H64-H65</f>
        <v>-244.57999999999993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91611.42+462866.63</f>
        <v>554478.05</v>
      </c>
      <c r="E67" s="70">
        <f>4057.98+84010.38+18787.99</f>
        <v>106856.35</v>
      </c>
      <c r="F67" s="70">
        <f>2914.26+615.74+18794.97</f>
        <v>22324.97</v>
      </c>
      <c r="G67" s="71">
        <f>5500.29+1864.56+30344.49+10538.12</f>
        <v>48247.46000000001</v>
      </c>
      <c r="H67" s="71">
        <f>1207.1</f>
        <v>1207.1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10587.819999999992</v>
      </c>
      <c r="F68" s="44">
        <f>F67-F64</f>
        <v>1877.75</v>
      </c>
      <c r="G68" s="44">
        <f>G67-G64</f>
        <v>2719.760000000002</v>
      </c>
      <c r="H68" s="44">
        <f>H67-H64</f>
        <v>334.67999999999984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7" t="s">
        <v>145</v>
      </c>
      <c r="E69" s="128"/>
      <c r="F69" s="128"/>
      <c r="G69" s="128"/>
      <c r="H69" s="12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95" t="s">
        <v>145</v>
      </c>
      <c r="E70" s="105"/>
      <c r="F70" s="105"/>
      <c r="G70" s="105"/>
      <c r="H70" s="10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0" t="s">
        <v>101</v>
      </c>
      <c r="B72" s="131"/>
      <c r="C72" s="131"/>
      <c r="D72" s="131"/>
      <c r="E72" s="131"/>
      <c r="F72" s="131"/>
      <c r="G72" s="131"/>
      <c r="H72" s="13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4"/>
      <c r="F73" s="93"/>
      <c r="G73" s="94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4"/>
      <c r="F74" s="93"/>
      <c r="G74" s="94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4"/>
      <c r="F75" s="93"/>
      <c r="G75" s="94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95"/>
      <c r="F76" s="105"/>
      <c r="G76" s="106"/>
      <c r="H76" s="26">
        <f>D68+E68+F68+G68+H68</f>
        <v>15520.009999999995</v>
      </c>
    </row>
    <row r="77" spans="1:8" ht="25.5" customHeight="1" thickBot="1">
      <c r="A77" s="130" t="s">
        <v>107</v>
      </c>
      <c r="B77" s="131"/>
      <c r="C77" s="131"/>
      <c r="D77" s="131"/>
      <c r="E77" s="131"/>
      <c r="F77" s="131"/>
      <c r="G77" s="131"/>
      <c r="H77" s="13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4"/>
      <c r="F78" s="93"/>
      <c r="G78" s="94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7"/>
      <c r="F79" s="108"/>
      <c r="G79" s="10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1" t="s">
        <v>167</v>
      </c>
      <c r="F80" s="102"/>
      <c r="G80" s="102"/>
      <c r="H80" s="103"/>
    </row>
    <row r="81" ht="12.75">
      <c r="A81" s="1"/>
    </row>
    <row r="82" ht="12.75">
      <c r="A82" s="1"/>
    </row>
    <row r="83" spans="1:8" ht="38.25" customHeight="1">
      <c r="A83" s="100" t="s">
        <v>172</v>
      </c>
      <c r="B83" s="100"/>
      <c r="C83" s="100"/>
      <c r="D83" s="100"/>
      <c r="E83" s="100"/>
      <c r="F83" s="100"/>
      <c r="G83" s="100"/>
      <c r="H83" s="10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19" t="s">
        <v>115</v>
      </c>
      <c r="D86" s="120"/>
      <c r="E86" s="121"/>
    </row>
    <row r="87" spans="1:5" ht="18.75" customHeight="1" thickBot="1">
      <c r="A87" s="29">
        <v>2</v>
      </c>
      <c r="B87" s="4" t="s">
        <v>116</v>
      </c>
      <c r="C87" s="119" t="s">
        <v>117</v>
      </c>
      <c r="D87" s="120"/>
      <c r="E87" s="121"/>
    </row>
    <row r="88" spans="1:5" ht="16.5" customHeight="1" thickBot="1">
      <c r="A88" s="29">
        <v>3</v>
      </c>
      <c r="B88" s="4" t="s">
        <v>118</v>
      </c>
      <c r="C88" s="119" t="s">
        <v>119</v>
      </c>
      <c r="D88" s="120"/>
      <c r="E88" s="121"/>
    </row>
    <row r="89" spans="1:5" ht="13.5" thickBot="1">
      <c r="A89" s="29">
        <v>4</v>
      </c>
      <c r="B89" s="4" t="s">
        <v>16</v>
      </c>
      <c r="C89" s="119" t="s">
        <v>120</v>
      </c>
      <c r="D89" s="120"/>
      <c r="E89" s="121"/>
    </row>
    <row r="90" spans="1:5" ht="24" customHeight="1" thickBot="1">
      <c r="A90" s="29">
        <v>5</v>
      </c>
      <c r="B90" s="4" t="s">
        <v>86</v>
      </c>
      <c r="C90" s="119" t="s">
        <v>121</v>
      </c>
      <c r="D90" s="120"/>
      <c r="E90" s="121"/>
    </row>
    <row r="91" spans="1:5" ht="21" customHeight="1" thickBot="1">
      <c r="A91" s="30">
        <v>6</v>
      </c>
      <c r="B91" s="31" t="s">
        <v>122</v>
      </c>
      <c r="C91" s="119" t="s">
        <v>123</v>
      </c>
      <c r="D91" s="120"/>
      <c r="E91" s="121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2016-03-23T07:34:36Z</dcterms:modified>
  <cp:category/>
  <cp:version/>
  <cp:contentType/>
  <cp:contentStatus/>
</cp:coreProperties>
</file>