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'2.8.'!$A$1:$H$108</definedName>
  </definedNames>
  <calcPr fullCalcOnLoad="1"/>
</workbook>
</file>

<file path=xl/sharedStrings.xml><?xml version="1.0" encoding="utf-8"?>
<sst xmlns="http://schemas.openxmlformats.org/spreadsheetml/2006/main" count="285" uniqueCount="181">
  <si>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</si>
  <si>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</si>
  <si>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</si>
  <si>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</si>
  <si>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</si>
  <si>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</si>
  <si>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</si>
  <si>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</si>
  <si>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</si>
  <si>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</si>
  <si>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</si>
  <si>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</si>
  <si>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</si>
  <si>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</si>
  <si>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</si>
  <si>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</si>
  <si>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</si>
  <si>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</si>
  <si>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</si>
  <si>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</si>
  <si>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</si>
  <si>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</si>
  <si>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</si>
  <si>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</si>
  <si>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</si>
  <si>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</si>
  <si>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</si>
  <si>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</si>
  <si>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</si>
  <si>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</si>
  <si>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</si>
  <si>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</si>
  <si>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</si>
  <si>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</si>
  <si>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</si>
  <si>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</si>
  <si>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</si>
  <si>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</si>
  <si>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</si>
  <si>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</si>
  <si>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</si>
  <si>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</si>
  <si>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</si>
  <si>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</si>
  <si>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</si>
  <si>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</si>
  <si>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</si>
  <si>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</si>
  <si>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</si>
  <si>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</si>
  <si>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</si>
  <si>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</si>
  <si>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</si>
  <si>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</si>
  <si>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</si>
  <si>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</si>
  <si>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</si>
  <si>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</si>
  <si>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</si>
  <si>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</si>
  <si>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</si>
  <si>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</si>
  <si>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</si>
  <si>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</si>
  <si>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</si>
  <si>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</si>
  <si>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</si>
  <si>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</si>
  <si>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</si>
  <si>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</si>
  <si>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</si>
  <si>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</si>
  <si>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</si>
  <si>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</si>
  <si>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</si>
  <si>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</si>
  <si>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</si>
  <si>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</si>
  <si>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</si>
  <si>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</si>
  <si>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</si>
  <si>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</si>
  <si>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</si>
  <si>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</si>
  <si>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</si>
  <si>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</si>
  <si>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</si>
  <si>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</si>
  <si>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</si>
  <si>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</si>
  <si>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</si>
  <si>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</si>
  <si>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</si>
  <si>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</si>
  <si>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</si>
  <si>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</si>
  <si>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</si>
  <si>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</si>
  <si>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</si>
  <si>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</si>
  <si>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</si>
  <si>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</si>
  <si>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</si>
  <si>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</si>
  <si>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</si>
  <si>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</si>
  <si>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</si>
  <si>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</si>
  <si>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</si>
  <si>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</si>
  <si>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</si>
  <si>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</si>
  <si>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</si>
  <si>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</si>
  <si>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</si>
  <si>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</si>
  <si>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</si>
  <si>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</si>
  <si>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</si>
  <si>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</si>
  <si>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</si>
  <si>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</si>
  <si>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</si>
  <si>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</si>
  <si>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</si>
  <si>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</si>
  <si>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</si>
  <si>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</si>
  <si>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</si>
  <si>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</si>
  <si>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</si>
  <si>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</si>
  <si>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</si>
  <si>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</si>
  <si>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</si>
  <si>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</si>
  <si>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</si>
  <si>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</si>
  <si>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</si>
  <si>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</si>
  <si>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</si>
  <si>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</si>
  <si>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</si>
  <si>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</si>
  <si>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</si>
  <si>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</si>
  <si>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</si>
  <si>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</si>
  <si>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</si>
  <si>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</si>
  <si>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</si>
  <si>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</si>
  <si>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</si>
  <si>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</si>
  <si>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</si>
  <si>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</si>
  <si>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</si>
  <si>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</si>
  <si>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</si>
  <si>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</si>
  <si>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</si>
  <si>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</si>
  <si>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</si>
  <si>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</si>
  <si>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</si>
  <si>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</si>
  <si>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</si>
  <si>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</si>
  <si>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</si>
  <si>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</si>
  <si>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</si>
  <si>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</si>
  <si>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</si>
  <si>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ГОРНЯЦКАЯ, д. 22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</si>
  <si>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</si>
  <si>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</si>
  <si>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</si>
  <si>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</si>
  <si>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</si>
  <si>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</si>
  <si>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2,20,28,31,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</si>
</sst>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0_р_.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4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38" fillId="0" borderId="32" xfId="0" applyFont="1" applyBorder="1" applyAlignment="1">
      <alignment wrapText="1"/>
    </xf>
    <xf numFmtId="0" fontId="46" fillId="0" borderId="32" xfId="0" applyFont="1" applyBorder="1" applyAlignment="1">
      <alignment wrapText="1"/>
    </xf>
    <xf numFmtId="0" fontId="4" fillId="0" borderId="32" xfId="0" applyFont="1" applyBorder="1" applyAlignment="1">
      <alignment/>
    </xf>
    <xf numFmtId="0" fontId="47" fillId="0" borderId="32" xfId="0" applyFont="1" applyFill="1" applyBorder="1" applyAlignment="1">
      <alignment vertical="top" wrapText="1"/>
    </xf>
    <xf numFmtId="0" fontId="0" fillId="32" borderId="32" xfId="0" applyFill="1" applyBorder="1" applyAlignment="1">
      <alignment wrapText="1"/>
    </xf>
    <xf numFmtId="0" fontId="0" fillId="32" borderId="32" xfId="0" applyFill="1" applyBorder="1" applyAlignment="1">
      <alignment/>
    </xf>
    <xf numFmtId="0" fontId="0" fillId="0" borderId="0" xfId="0" applyAlignment="1">
      <alignment wrapText="1"/>
    </xf>
    <xf numFmtId="0" fontId="0" fillId="32" borderId="32" xfId="0" applyFont="1" applyFill="1" applyBorder="1" applyAlignment="1">
      <alignment wrapText="1"/>
    </xf>
    <xf numFmtId="0" fontId="0" fillId="0" borderId="20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2\&#1043;&#1077;&#1085;&#1077;&#1088;&#1072;&#1090;&#1086;&#1088;%20&#1087;&#1086;%20&#1085;&#1072;&#1095;&#1080;&#1089;&#1083;&#1077;&#1085;&#1080;&#1103;&#1084;%20&#1043;&#1086;&#1088;&#1085;&#1103;&#1094;&#1082;&#1072;&#1103;%20&#1046;&#1069;&#105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Report"/>
    </sheetNames>
    <sheetDataSet>
      <sheetData sheetId="1">
        <row r="221">
          <cell r="X221">
            <v>33842.64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SheetLayoutView="100" zoomScalePageLayoutView="0" workbookViewId="0" topLeftCell="A57">
      <selection activeCell="G20" sqref="G2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1.281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7.00390625" style="0" customWidth="1"/>
  </cols>
  <sheetData>
    <row r="1" spans="1:8" ht="62.25" customHeight="1">
      <c r="A1" s="112" t="s">
        <v>173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7" t="s">
        <v>3</v>
      </c>
      <c r="E8" s="128"/>
      <c r="F8" s="12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5" t="s">
        <v>15</v>
      </c>
      <c r="E9" s="123"/>
      <c r="F9" s="12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5" t="s">
        <v>18</v>
      </c>
      <c r="E10" s="123"/>
      <c r="F10" s="126"/>
      <c r="G10" s="64">
        <v>90410.47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5" t="s">
        <v>20</v>
      </c>
      <c r="E11" s="123"/>
      <c r="F11" s="126"/>
      <c r="G11" s="65">
        <f>133523.42</f>
        <v>133523.42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94" t="s">
        <v>23</v>
      </c>
      <c r="E12" s="95"/>
      <c r="F12" s="96"/>
      <c r="G12" s="63"/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6">
        <f>'[1]Report'!$X$221</f>
        <v>33842.64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66">
        <f>42907.8</f>
        <v>42907.8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66">
        <f>44517.88</f>
        <v>44517.88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67">
        <f>20958.75+679.97+42907.8-44517.88-68.04</f>
        <v>19960.600000000006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6">
        <f>6292</f>
        <v>6292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90410.47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6">
        <f>G18+G15-G17</f>
        <v>128636.35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5" t="s">
        <v>32</v>
      </c>
      <c r="E20" s="146"/>
      <c r="F20" s="147"/>
      <c r="G20" s="66">
        <f>77556.72</f>
        <v>77556.72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5" t="s">
        <v>151</v>
      </c>
      <c r="E21" s="123"/>
      <c r="F21" s="126"/>
      <c r="G21" s="65">
        <f>59215.37</f>
        <v>59215.37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5" t="s">
        <v>152</v>
      </c>
      <c r="E22" s="123"/>
      <c r="F22" s="126"/>
      <c r="G22" s="65">
        <f>14336.36</f>
        <v>14336.36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5">
        <f>94074.52</f>
        <v>94074.52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5" t="s">
        <v>35</v>
      </c>
      <c r="E24" s="123"/>
      <c r="F24" s="126"/>
      <c r="G24" s="68"/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94" t="s">
        <v>38</v>
      </c>
      <c r="E25" s="95"/>
      <c r="F25" s="96"/>
      <c r="G25" s="85">
        <f>296432.2</f>
        <v>296432.2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9"/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8" t="s">
        <v>166</v>
      </c>
      <c r="E30" s="109"/>
      <c r="F30" s="110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8" t="s">
        <v>51</v>
      </c>
      <c r="E31" s="109"/>
      <c r="F31" s="110"/>
      <c r="G31" s="69">
        <f>G24+G10</f>
        <v>90410.47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8" t="s">
        <v>53</v>
      </c>
      <c r="E32" s="109"/>
      <c r="F32" s="110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8" t="s">
        <v>55</v>
      </c>
      <c r="E33" s="109"/>
      <c r="F33" s="110"/>
      <c r="G33" s="76">
        <f>G19</f>
        <v>128636.35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8" t="s">
        <v>57</v>
      </c>
      <c r="E34" s="109"/>
      <c r="F34" s="110"/>
      <c r="G34" s="49">
        <f>G11+G12-G24</f>
        <v>133523.42</v>
      </c>
      <c r="H34" s="49"/>
    </row>
    <row r="35" spans="1:8" ht="38.25" customHeight="1" thickBot="1">
      <c r="A35" s="103" t="s">
        <v>58</v>
      </c>
      <c r="B35" s="104"/>
      <c r="C35" s="104"/>
      <c r="D35" s="104"/>
      <c r="E35" s="104"/>
      <c r="F35" s="100"/>
      <c r="G35" s="104"/>
      <c r="H35" s="102"/>
    </row>
    <row r="36" spans="1:8" ht="57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6292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1.68</v>
      </c>
      <c r="F38" s="83" t="s">
        <v>136</v>
      </c>
      <c r="G38" s="60">
        <v>3810334293</v>
      </c>
      <c r="H38" s="61">
        <f>G13</f>
        <v>33842.64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77556.72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59215.37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14336.36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94074.52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4"/>
      <c r="G43" s="110"/>
      <c r="H43" s="61">
        <f>SUM(H37:H42)</f>
        <v>285317.61000000004</v>
      </c>
    </row>
    <row r="44" spans="1:8" ht="19.5" customHeight="1" thickBot="1">
      <c r="A44" s="103" t="s">
        <v>64</v>
      </c>
      <c r="B44" s="104"/>
      <c r="C44" s="104"/>
      <c r="D44" s="104"/>
      <c r="E44" s="104"/>
      <c r="F44" s="104"/>
      <c r="G44" s="104"/>
      <c r="H44" s="111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7" t="s">
        <v>141</v>
      </c>
      <c r="E45" s="98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7" t="s">
        <v>69</v>
      </c>
      <c r="E46" s="98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7" t="s">
        <v>71</v>
      </c>
      <c r="E47" s="98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7" t="s">
        <v>73</v>
      </c>
      <c r="E48" s="98"/>
      <c r="F48" s="56">
        <v>0</v>
      </c>
      <c r="G48" s="51"/>
      <c r="H48" s="49"/>
    </row>
    <row r="49" spans="1:8" ht="18.75" customHeight="1" thickBot="1">
      <c r="A49" s="105" t="s">
        <v>74</v>
      </c>
      <c r="B49" s="106"/>
      <c r="C49" s="106"/>
      <c r="D49" s="106"/>
      <c r="E49" s="106"/>
      <c r="F49" s="106"/>
      <c r="G49" s="106"/>
      <c r="H49" s="107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7" t="s">
        <v>15</v>
      </c>
      <c r="E50" s="98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7" t="s">
        <v>18</v>
      </c>
      <c r="E51" s="98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7" t="s">
        <v>20</v>
      </c>
      <c r="E52" s="98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7" t="s">
        <v>53</v>
      </c>
      <c r="E53" s="98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7" t="s">
        <v>55</v>
      </c>
      <c r="E54" s="98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39" t="s">
        <v>57</v>
      </c>
      <c r="E55" s="140"/>
      <c r="F55" s="57">
        <f>D62+E62+F62+G62+H62</f>
        <v>1108847.4900000002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668.154214750629</v>
      </c>
      <c r="E59" s="79">
        <f>E60/117.48</f>
        <v>1436.7600442628532</v>
      </c>
      <c r="F59" s="79">
        <f>F60/12</f>
        <v>3097.653333333333</v>
      </c>
      <c r="G59" s="80">
        <f>G60/18.26</f>
        <v>4298.130887185103</v>
      </c>
      <c r="H59" s="81">
        <f>H60/0.88</f>
        <v>2180.25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1003955.16</f>
        <v>1003955.16</v>
      </c>
      <c r="E60" s="66">
        <f>168790.57</f>
        <v>168790.57</v>
      </c>
      <c r="F60" s="66">
        <f>37171.84</f>
        <v>37171.84</v>
      </c>
      <c r="G60" s="75">
        <f>78483.87</f>
        <v>78483.87</v>
      </c>
      <c r="H60" s="71">
        <f>1918.62</f>
        <v>1918.62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4849.83</f>
        <v>4849.83</v>
      </c>
      <c r="E61" s="66">
        <f>110338.46</f>
        <v>110338.46</v>
      </c>
      <c r="F61" s="66">
        <f>0</f>
        <v>0</v>
      </c>
      <c r="G61" s="72">
        <f>64365.66</f>
        <v>64365.66</v>
      </c>
      <c r="H61" s="72">
        <f>0</f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999105.3300000001</v>
      </c>
      <c r="E62" s="79">
        <f>E60-E61</f>
        <v>58452.11</v>
      </c>
      <c r="F62" s="79">
        <f>F60-F61</f>
        <v>37171.84</v>
      </c>
      <c r="G62" s="81">
        <f>G60-G61</f>
        <v>14118.209999999992</v>
      </c>
      <c r="H62" s="81"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1003955.16+0</f>
        <v>1003955.16</v>
      </c>
      <c r="E63" s="73">
        <f>168790.57+-10301.72</f>
        <v>158488.85</v>
      </c>
      <c r="F63" s="73">
        <f>37171.84+-1004.98</f>
        <v>36166.85999999999</v>
      </c>
      <c r="G63" s="74">
        <f>G60+-2261.45</f>
        <v>76222.42</v>
      </c>
      <c r="H63" s="74">
        <f>1918.62+0</f>
        <v>1918.62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-10301.720000000001</v>
      </c>
      <c r="F64" s="44">
        <f>F63-F60</f>
        <v>-1004.9800000000032</v>
      </c>
      <c r="G64" s="44">
        <f>G63-G60</f>
        <v>-2261.449999999997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3" t="s">
        <v>145</v>
      </c>
      <c r="E65" s="134"/>
      <c r="F65" s="134"/>
      <c r="G65" s="134"/>
      <c r="H65" s="135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6" t="s">
        <v>145</v>
      </c>
      <c r="E66" s="137"/>
      <c r="F66" s="137"/>
      <c r="G66" s="137"/>
      <c r="H66" s="138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3" t="s">
        <v>101</v>
      </c>
      <c r="B68" s="104"/>
      <c r="C68" s="104"/>
      <c r="D68" s="104"/>
      <c r="E68" s="104"/>
      <c r="F68" s="104"/>
      <c r="G68" s="104"/>
      <c r="H68" s="111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8" t="s">
        <v>180</v>
      </c>
      <c r="F69" s="109"/>
      <c r="G69" s="110"/>
      <c r="H69" s="26">
        <v>6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8"/>
      <c r="F70" s="109"/>
      <c r="G70" s="110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8"/>
      <c r="F71" s="109"/>
      <c r="G71" s="110"/>
      <c r="H71" s="26">
        <v>6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6"/>
      <c r="F72" s="137"/>
      <c r="G72" s="138"/>
      <c r="H72" s="26">
        <f>D64+E64+F64+G64+H64</f>
        <v>-13568.150000000001</v>
      </c>
    </row>
    <row r="73" spans="1:8" ht="25.5" customHeight="1" thickBot="1">
      <c r="A73" s="103" t="s">
        <v>107</v>
      </c>
      <c r="B73" s="104"/>
      <c r="C73" s="104"/>
      <c r="D73" s="104"/>
      <c r="E73" s="104"/>
      <c r="F73" s="104"/>
      <c r="G73" s="104"/>
      <c r="H73" s="111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8">
        <v>11</v>
      </c>
      <c r="F74" s="109"/>
      <c r="G74" s="110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53">
        <v>4</v>
      </c>
      <c r="F75" s="154"/>
      <c r="G75" s="155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50" t="s">
        <v>167</v>
      </c>
      <c r="F76" s="151"/>
      <c r="G76" s="151"/>
      <c r="H76" s="152"/>
    </row>
    <row r="77" ht="12.75">
      <c r="A77" s="1"/>
    </row>
    <row r="78" ht="12.75">
      <c r="A78" s="1"/>
    </row>
    <row r="79" spans="1:8" ht="38.25" customHeight="1">
      <c r="A79" s="149" t="s">
        <v>172</v>
      </c>
      <c r="B79" s="149"/>
      <c r="C79" s="149"/>
      <c r="D79" s="149"/>
      <c r="E79" s="149"/>
      <c r="F79" s="149"/>
      <c r="G79" s="149"/>
      <c r="H79" s="149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30" t="s">
        <v>115</v>
      </c>
      <c r="D82" s="131"/>
      <c r="E82" s="132"/>
    </row>
    <row r="83" spans="1:5" ht="18.75" customHeight="1" thickBot="1">
      <c r="A83" s="29">
        <v>2</v>
      </c>
      <c r="B83" s="4" t="s">
        <v>116</v>
      </c>
      <c r="C83" s="130" t="s">
        <v>117</v>
      </c>
      <c r="D83" s="131"/>
      <c r="E83" s="132"/>
    </row>
    <row r="84" spans="1:5" ht="16.5" customHeight="1" thickBot="1">
      <c r="A84" s="29">
        <v>3</v>
      </c>
      <c r="B84" s="4" t="s">
        <v>118</v>
      </c>
      <c r="C84" s="130" t="s">
        <v>119</v>
      </c>
      <c r="D84" s="131"/>
      <c r="E84" s="132"/>
    </row>
    <row r="85" spans="1:5" ht="13.5" thickBot="1">
      <c r="A85" s="29">
        <v>4</v>
      </c>
      <c r="B85" s="4" t="s">
        <v>16</v>
      </c>
      <c r="C85" s="130" t="s">
        <v>120</v>
      </c>
      <c r="D85" s="131"/>
      <c r="E85" s="132"/>
    </row>
    <row r="86" spans="1:5" ht="24" customHeight="1" thickBot="1">
      <c r="A86" s="29">
        <v>5</v>
      </c>
      <c r="B86" s="4" t="s">
        <v>86</v>
      </c>
      <c r="C86" s="130" t="s">
        <v>121</v>
      </c>
      <c r="D86" s="131"/>
      <c r="E86" s="132"/>
    </row>
    <row r="87" spans="1:5" ht="21" customHeight="1" thickBot="1">
      <c r="A87" s="30">
        <v>6</v>
      </c>
      <c r="B87" s="31" t="s">
        <v>122</v>
      </c>
      <c r="C87" s="130" t="s">
        <v>123</v>
      </c>
      <c r="D87" s="131"/>
      <c r="E87" s="132"/>
    </row>
    <row r="94" spans="2:3" ht="15">
      <c r="B94" s="148" t="s">
        <v>174</v>
      </c>
      <c r="C94" s="148"/>
    </row>
    <row r="95" spans="2:4" ht="15">
      <c r="B95" s="86" t="s">
        <v>175</v>
      </c>
      <c r="C95" s="87" t="s">
        <v>176</v>
      </c>
      <c r="D95" s="88" t="s">
        <v>177</v>
      </c>
    </row>
    <row r="96" spans="2:4" ht="22.5">
      <c r="B96" s="89" t="s">
        <v>178</v>
      </c>
      <c r="C96" s="90">
        <v>1826.69</v>
      </c>
      <c r="D96" s="91">
        <f>687.96</f>
        <v>687.96</v>
      </c>
    </row>
    <row r="97" spans="2:4" ht="22.5">
      <c r="B97" s="89" t="s">
        <v>179</v>
      </c>
      <c r="C97" s="93">
        <f>2085.31</f>
        <v>2085.31</v>
      </c>
      <c r="D97" s="91">
        <f>607.76</f>
        <v>607.76</v>
      </c>
    </row>
    <row r="98" spans="2:4" ht="12.75">
      <c r="B98" s="92"/>
      <c r="C98" s="92"/>
      <c r="D98" s="92"/>
    </row>
  </sheetData>
  <sheetProtection/>
  <mergeCells count="66">
    <mergeCell ref="B94:C94"/>
    <mergeCell ref="D50:E50"/>
    <mergeCell ref="D51:E51"/>
    <mergeCell ref="A79:H79"/>
    <mergeCell ref="E76:H76"/>
    <mergeCell ref="E70:G70"/>
    <mergeCell ref="E71:G71"/>
    <mergeCell ref="E72:G72"/>
    <mergeCell ref="E74:G74"/>
    <mergeCell ref="E75:G75"/>
    <mergeCell ref="D16:F16"/>
    <mergeCell ref="D17:F17"/>
    <mergeCell ref="D18:F18"/>
    <mergeCell ref="D13:F13"/>
    <mergeCell ref="D30:F30"/>
    <mergeCell ref="D21:F21"/>
    <mergeCell ref="D34:F34"/>
    <mergeCell ref="D53:E53"/>
    <mergeCell ref="F43:G43"/>
    <mergeCell ref="D9:F9"/>
    <mergeCell ref="D26:F26"/>
    <mergeCell ref="D28:F28"/>
    <mergeCell ref="D29:F29"/>
    <mergeCell ref="D14:F14"/>
    <mergeCell ref="D20:F20"/>
    <mergeCell ref="D15:F15"/>
    <mergeCell ref="D31:F31"/>
    <mergeCell ref="D19:F19"/>
    <mergeCell ref="C86:E86"/>
    <mergeCell ref="D54:E54"/>
    <mergeCell ref="D55:E55"/>
    <mergeCell ref="D22:F22"/>
    <mergeCell ref="D23:F23"/>
    <mergeCell ref="D24:F24"/>
    <mergeCell ref="D25:F25"/>
    <mergeCell ref="A44:H44"/>
    <mergeCell ref="D45:E45"/>
    <mergeCell ref="C87:E87"/>
    <mergeCell ref="D65:H65"/>
    <mergeCell ref="D66:H66"/>
    <mergeCell ref="C82:E82"/>
    <mergeCell ref="C83:E83"/>
    <mergeCell ref="C84:E84"/>
    <mergeCell ref="C85:E85"/>
    <mergeCell ref="A68:H68"/>
    <mergeCell ref="D46:E46"/>
    <mergeCell ref="A73:H73"/>
    <mergeCell ref="E69:G69"/>
    <mergeCell ref="A1:H1"/>
    <mergeCell ref="D4:F4"/>
    <mergeCell ref="D5:F5"/>
    <mergeCell ref="D6:F6"/>
    <mergeCell ref="D3:F3"/>
    <mergeCell ref="D10:F10"/>
    <mergeCell ref="D8:F8"/>
    <mergeCell ref="D11:F11"/>
    <mergeCell ref="D12:F12"/>
    <mergeCell ref="D52:E52"/>
    <mergeCell ref="D48:E48"/>
    <mergeCell ref="A7:H7"/>
    <mergeCell ref="A35:H35"/>
    <mergeCell ref="A49:H49"/>
    <mergeCell ref="D32:F32"/>
    <mergeCell ref="D27:F27"/>
    <mergeCell ref="D33:F33"/>
    <mergeCell ref="D47:E4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2016-03-10T02:02:13Z</cp:lastPrinted>
  <dcterms:created xsi:type="dcterms:W3CDTF">1996-10-08T23:32:33Z</dcterms:created>
  <dcterms:modified xsi:type="dcterms:W3CDTF">2017-03-20T00:56:57Z</dcterms:modified>
  <cp:category/>
  <cp:version/>
  <cp:contentType/>
  <cp:contentStatus/>
</cp:coreProperties>
</file>