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.8." sheetId="3" r:id="rId3"/>
  </sheets>
  <externalReferences>
    <externalReference r:id="rId6"/>
    <externalReference r:id="rId7"/>
    <externalReference r:id="rId8"/>
    <externalReference r:id="rId9"/>
  </externalReference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'2.8.'!$A$1:$H$91</definedName>
  </definedNames>
  <calcPr fullCalcOnLoad="1"/>
</workbook>
</file>

<file path=xl/sharedStrings.xml><?xml version="1.0" encoding="utf-8"?>
<sst xmlns="http://schemas.openxmlformats.org/spreadsheetml/2006/main" count="284" uniqueCount="179">
  <si>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</si>
  <si>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</si>
  <si>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</si>
  <si>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</si>
  <si>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</si>
  <si>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</si>
  <si>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</si>
  <si>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</si>
  <si>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</si>
  <si>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</si>
  <si>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</si>
  <si>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</si>
  <si>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</si>
  <si>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</si>
  <si>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</si>
  <si>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</si>
  <si>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</si>
  <si>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</si>
  <si>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</si>
  <si>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</si>
  <si>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</si>
  <si>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</si>
  <si>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</si>
  <si>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</si>
  <si>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</si>
  <si>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</si>
  <si>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</si>
  <si>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</si>
  <si>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</si>
  <si>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</si>
  <si>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</si>
  <si>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</si>
  <si>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</si>
  <si>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</si>
  <si>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</si>
  <si>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</si>
  <si>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</si>
  <si>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</si>
  <si>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</si>
  <si>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</si>
  <si>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</si>
  <si>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</si>
  <si>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</si>
  <si>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</si>
  <si>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</si>
  <si>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</si>
  <si>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</si>
  <si>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</si>
  <si>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</si>
  <si>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</si>
  <si>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</si>
  <si>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</si>
  <si>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</si>
  <si>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</si>
  <si>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</si>
  <si>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</si>
  <si>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</si>
  <si>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</si>
  <si>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</si>
  <si>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</si>
  <si>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</si>
  <si>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</si>
  <si>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</si>
  <si>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</si>
  <si>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</si>
  <si>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</si>
  <si>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</si>
  <si>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</si>
  <si>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</si>
  <si>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</si>
  <si>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</si>
  <si>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</si>
  <si>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</si>
  <si>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</si>
  <si>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</si>
  <si>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</si>
  <si>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</si>
  <si>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</si>
  <si>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</si>
  <si>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</si>
  <si>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</si>
  <si>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</si>
  <si>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</si>
  <si>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</si>
  <si>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</si>
  <si>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</si>
  <si>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</si>
  <si>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</si>
  <si>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</si>
  <si>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</si>
  <si>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</si>
  <si>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</si>
  <si>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</si>
  <si>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</si>
  <si>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</si>
  <si>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</si>
  <si>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</si>
  <si>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</si>
  <si>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</si>
  <si>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</si>
  <si>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</si>
  <si>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</si>
  <si>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</si>
  <si>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</si>
  <si>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</si>
  <si>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</si>
  <si>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</si>
  <si>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</si>
  <si>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</si>
  <si>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</si>
  <si>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</si>
  <si>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</si>
  <si>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</si>
  <si>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</si>
  <si>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</si>
  <si>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</si>
  <si>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</si>
  <si>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</si>
  <si>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</si>
  <si>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</si>
  <si>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</si>
  <si>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</si>
  <si>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</si>
  <si>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</si>
  <si>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</si>
  <si>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</si>
  <si>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</si>
  <si>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</si>
  <si>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</si>
  <si>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</si>
  <si>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</si>
  <si>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</si>
  <si>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</si>
  <si>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</si>
  <si>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</si>
  <si>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</si>
  <si>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</si>
  <si>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</si>
  <si>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</si>
  <si>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</si>
  <si>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</si>
  <si>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</si>
  <si>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</si>
  <si>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</si>
  <si>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</si>
  <si>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</si>
  <si>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</si>
  <si>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</si>
  <si>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</si>
  <si>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</si>
  <si>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</si>
  <si>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</si>
  <si>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</si>
  <si>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</si>
  <si>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</si>
  <si>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</si>
  <si>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</si>
  <si>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</si>
  <si>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</si>
  <si>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</si>
  <si>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</si>
  <si>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</si>
  <si>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</si>
  <si>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</si>
  <si>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</si>
  <si>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</si>
  <si>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</si>
  <si>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</si>
  <si>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</si>
  <si>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</si>
  <si>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</si>
  <si>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</si>
  <si>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</si>
  <si>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</si>
  <si>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</si>
  <si>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</si>
  <si>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</si>
  <si>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</si>
  <si>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по ул. СОВЕТСКАЯ, д. 38                                                                                                                                                      за 2015  год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</si>
</sst>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30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24" borderId="17" xfId="0" applyNumberFormat="1" applyFont="1" applyFill="1" applyBorder="1" applyAlignment="1">
      <alignment/>
    </xf>
    <xf numFmtId="0" fontId="4" fillId="24" borderId="24" xfId="0" applyFont="1" applyFill="1" applyBorder="1" applyAlignment="1">
      <alignment wrapText="1"/>
    </xf>
    <xf numFmtId="0" fontId="4" fillId="24" borderId="10" xfId="0" applyFont="1" applyFill="1" applyBorder="1" applyAlignment="1">
      <alignment wrapText="1"/>
    </xf>
    <xf numFmtId="2" fontId="4" fillId="25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24" borderId="31" xfId="0" applyFont="1" applyFill="1" applyBorder="1" applyAlignment="1">
      <alignment wrapText="1"/>
    </xf>
    <xf numFmtId="0" fontId="4" fillId="24" borderId="11" xfId="0" applyFont="1" applyFill="1" applyBorder="1" applyAlignment="1">
      <alignment wrapText="1"/>
    </xf>
    <xf numFmtId="0" fontId="4" fillId="24" borderId="27" xfId="0" applyFont="1" applyFill="1" applyBorder="1" applyAlignment="1">
      <alignment wrapText="1"/>
    </xf>
    <xf numFmtId="0" fontId="4" fillId="24" borderId="15" xfId="0" applyFont="1" applyFill="1" applyBorder="1" applyAlignment="1">
      <alignment wrapText="1"/>
    </xf>
    <xf numFmtId="0" fontId="4" fillId="24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24" borderId="10" xfId="0" applyFont="1" applyFill="1" applyBorder="1" applyAlignment="1">
      <alignment horizontal="center" vertical="top" wrapText="1"/>
    </xf>
    <xf numFmtId="0" fontId="0" fillId="25" borderId="10" xfId="0" applyFont="1" applyFill="1" applyBorder="1" applyAlignment="1">
      <alignment vertical="top" wrapText="1"/>
    </xf>
    <xf numFmtId="0" fontId="4" fillId="25" borderId="10" xfId="0" applyFont="1" applyFill="1" applyBorder="1" applyAlignment="1">
      <alignment wrapText="1"/>
    </xf>
    <xf numFmtId="0" fontId="4" fillId="25" borderId="15" xfId="0" applyFont="1" applyFill="1" applyBorder="1" applyAlignment="1">
      <alignment wrapText="1"/>
    </xf>
    <xf numFmtId="0" fontId="4" fillId="25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24" borderId="11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24" borderId="18" xfId="0" applyNumberFormat="1" applyFont="1" applyFill="1" applyBorder="1" applyAlignment="1">
      <alignment horizontal="right" vertical="top" wrapText="1"/>
    </xf>
    <xf numFmtId="4" fontId="4" fillId="24" borderId="32" xfId="0" applyNumberFormat="1" applyFont="1" applyFill="1" applyBorder="1" applyAlignment="1">
      <alignment horizontal="right" vertical="top" wrapText="1"/>
    </xf>
    <xf numFmtId="4" fontId="4" fillId="25" borderId="24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25" borderId="18" xfId="0" applyNumberFormat="1" applyFont="1" applyFill="1" applyBorder="1" applyAlignment="1">
      <alignment horizontal="right" vertical="top" wrapText="1"/>
    </xf>
    <xf numFmtId="4" fontId="4" fillId="24" borderId="24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24" borderId="10" xfId="0" applyNumberFormat="1" applyFont="1" applyFill="1" applyBorder="1" applyAlignment="1">
      <alignment wrapText="1"/>
    </xf>
    <xf numFmtId="4" fontId="4" fillId="24" borderId="10" xfId="0" applyNumberFormat="1" applyFont="1" applyFill="1" applyBorder="1" applyAlignment="1">
      <alignment wrapText="1"/>
    </xf>
    <xf numFmtId="2" fontId="4" fillId="24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25" borderId="10" xfId="0" applyNumberFormat="1" applyFont="1" applyFill="1" applyBorder="1" applyAlignment="1">
      <alignment wrapText="1"/>
    </xf>
    <xf numFmtId="0" fontId="0" fillId="0" borderId="33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3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33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4" fillId="0" borderId="33" xfId="0" applyFont="1" applyFill="1" applyBorder="1" applyAlignment="1">
      <alignment vertical="top" wrapText="1"/>
    </xf>
    <xf numFmtId="0" fontId="4" fillId="0" borderId="37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34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3" xfId="0" applyFont="1" applyBorder="1" applyAlignment="1">
      <alignment horizontal="center" wrapText="1"/>
    </xf>
    <xf numFmtId="0" fontId="4" fillId="0" borderId="37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41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44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\Desktop\&#1056;&#1072;&#1089;&#1082;&#1088;&#1099;&#1090;&#1080;&#1077;%20&#1080;&#1085;&#1092;&#1086;&#1088;&#1084;&#1072;&#1094;&#1080;&#1080;%20&#1079;&#1072;%202015%20&#1075;\&#1057;&#1042;%20&#1084;&#1072;&#1088;&#1090;-&#1076;&#1077;&#1082;&#1072;&#1073;&#1088;&#1100;%202015\&#1057;&#1086;&#1074;&#1077;&#1090;&#1089;&#1082;&#1072;&#1103;\40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\Desktop\&#1056;&#1072;&#1089;&#1082;&#1088;&#1099;&#1090;&#1080;&#1077;%20&#1080;&#1085;&#1092;&#1086;&#1088;&#1084;&#1072;&#1094;&#1080;&#1080;%20&#1079;&#1072;%202015%20&#1075;\&#1057;&#1042;%20&#1084;&#1072;&#1088;&#1090;-&#1076;&#1077;&#1082;&#1072;&#1073;&#1088;&#1100;%202015\&#1057;&#1086;&#1074;&#1077;&#1090;&#1089;&#1082;&#1072;&#1103;\38-1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\Desktop\&#1056;&#1072;&#1089;&#1082;&#1088;&#1099;&#1090;&#1080;&#1077;%20&#1080;&#1085;&#1092;&#1086;&#1088;&#1084;&#1072;&#1094;&#1080;&#1080;%20&#1079;&#1072;%202015%20&#1075;\&#1057;&#1042;%20&#1084;&#1072;&#1088;&#1090;-&#1076;&#1077;&#1082;&#1072;&#1073;&#1088;&#1100;%202015\&#1057;&#1086;&#1074;&#1077;&#1090;&#1089;&#1082;&#1072;&#1103;\38-2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\Desktop\&#1056;&#1072;&#1089;&#1082;&#1088;&#1099;&#1090;&#1080;&#1077;%20&#1080;&#1085;&#1092;&#1086;&#1088;&#1084;&#1072;&#1094;&#1080;&#1080;%20&#1079;&#1072;%202015%20&#1075;\&#1057;&#1042;%20&#1084;&#1072;&#1088;&#1090;-&#1076;&#1077;&#1082;&#1072;&#1073;&#1088;&#1100;%202015\&#1057;&#1086;&#1074;&#1077;&#1090;&#1089;&#1082;&#1072;&#1103;\38-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ge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ge1"/>
    </sheetNames>
    <sheetDataSet>
      <sheetData sheetId="0">
        <row r="7">
          <cell r="F7">
            <v>9337.16</v>
          </cell>
          <cell r="G7">
            <v>336.06</v>
          </cell>
          <cell r="I7">
            <v>9183.2</v>
          </cell>
        </row>
        <row r="9">
          <cell r="C9">
            <v>72457.8</v>
          </cell>
          <cell r="F9">
            <v>69839.58</v>
          </cell>
          <cell r="I9">
            <v>71228.2</v>
          </cell>
        </row>
        <row r="13">
          <cell r="C13">
            <v>590</v>
          </cell>
          <cell r="F13">
            <v>815.73</v>
          </cell>
          <cell r="G13">
            <v>24.06</v>
          </cell>
          <cell r="I13">
            <v>523.6</v>
          </cell>
        </row>
        <row r="14">
          <cell r="C14">
            <v>166969.99</v>
          </cell>
          <cell r="F14">
            <v>94665.67</v>
          </cell>
          <cell r="G14">
            <v>6321.83</v>
          </cell>
          <cell r="I14">
            <v>131233.54</v>
          </cell>
        </row>
        <row r="17">
          <cell r="C17">
            <v>32776.77</v>
          </cell>
          <cell r="F17">
            <v>30901.5</v>
          </cell>
          <cell r="G17">
            <v>498.47</v>
          </cell>
          <cell r="I17">
            <v>31600.52</v>
          </cell>
        </row>
        <row r="19">
          <cell r="I19">
            <v>4.08</v>
          </cell>
        </row>
        <row r="21">
          <cell r="F21">
            <v>31382.96</v>
          </cell>
          <cell r="G21">
            <v>1129.81</v>
          </cell>
          <cell r="I21">
            <v>26800.74</v>
          </cell>
        </row>
        <row r="23">
          <cell r="F23">
            <v>32930.6</v>
          </cell>
          <cell r="G23">
            <v>1037.08</v>
          </cell>
          <cell r="I23">
            <v>30716.91</v>
          </cell>
        </row>
        <row r="25">
          <cell r="F25">
            <v>58592.86</v>
          </cell>
          <cell r="G25">
            <v>2108.57</v>
          </cell>
          <cell r="I25">
            <v>58260.68</v>
          </cell>
        </row>
        <row r="30">
          <cell r="C30">
            <v>11375.78</v>
          </cell>
          <cell r="F30">
            <v>10767.63</v>
          </cell>
          <cell r="G30">
            <v>168.97</v>
          </cell>
          <cell r="I30">
            <v>10406.65</v>
          </cell>
        </row>
        <row r="33">
          <cell r="F33">
            <v>26452.42</v>
          </cell>
          <cell r="G33">
            <v>983.71</v>
          </cell>
          <cell r="I33">
            <v>26663.17</v>
          </cell>
        </row>
        <row r="34">
          <cell r="C34">
            <v>20959.7</v>
          </cell>
          <cell r="F34">
            <v>20478.37</v>
          </cell>
          <cell r="G34">
            <v>402.37</v>
          </cell>
          <cell r="I34">
            <v>21193.03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age1"/>
    </sheetNames>
    <sheetDataSet>
      <sheetData sheetId="0">
        <row r="7">
          <cell r="F7">
            <v>4933.5</v>
          </cell>
          <cell r="I7">
            <v>3585.17</v>
          </cell>
        </row>
        <row r="9">
          <cell r="C9">
            <v>31871.37</v>
          </cell>
          <cell r="F9">
            <v>29423.26</v>
          </cell>
          <cell r="I9">
            <v>20471.91</v>
          </cell>
        </row>
        <row r="13">
          <cell r="C13">
            <v>220.4</v>
          </cell>
          <cell r="F13">
            <v>304.75</v>
          </cell>
          <cell r="I13">
            <v>131.74</v>
          </cell>
        </row>
        <row r="14">
          <cell r="C14">
            <v>91929.34</v>
          </cell>
          <cell r="F14">
            <v>54788.34</v>
          </cell>
          <cell r="I14">
            <v>58227.77</v>
          </cell>
        </row>
        <row r="17">
          <cell r="C17">
            <v>16033.13</v>
          </cell>
          <cell r="F17">
            <v>15894.48</v>
          </cell>
          <cell r="I17">
            <v>9968.02</v>
          </cell>
        </row>
        <row r="19">
          <cell r="F19">
            <v>16588.1</v>
          </cell>
          <cell r="I19">
            <v>11885.79</v>
          </cell>
        </row>
        <row r="21">
          <cell r="F21">
            <v>17428.58</v>
          </cell>
          <cell r="I21">
            <v>13217.75</v>
          </cell>
        </row>
        <row r="23">
          <cell r="F23">
            <v>30959.5</v>
          </cell>
          <cell r="I23">
            <v>22454.52</v>
          </cell>
        </row>
        <row r="26">
          <cell r="C26">
            <v>5573.53</v>
          </cell>
          <cell r="F26">
            <v>5627.81</v>
          </cell>
          <cell r="I26">
            <v>3421.44</v>
          </cell>
        </row>
        <row r="31">
          <cell r="F31">
            <v>13977.18</v>
          </cell>
          <cell r="I31">
            <v>12468.37</v>
          </cell>
        </row>
        <row r="32">
          <cell r="C32">
            <v>10619</v>
          </cell>
          <cell r="F32">
            <v>11266.53</v>
          </cell>
          <cell r="I32">
            <v>7379.05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age1"/>
    </sheetNames>
    <sheetDataSet>
      <sheetData sheetId="0">
        <row r="7">
          <cell r="F7">
            <v>8707.8</v>
          </cell>
          <cell r="I7">
            <v>11222.42</v>
          </cell>
        </row>
        <row r="9">
          <cell r="C9">
            <v>68715.84</v>
          </cell>
          <cell r="F9">
            <v>43035.42</v>
          </cell>
          <cell r="I9">
            <v>46554.77</v>
          </cell>
        </row>
        <row r="13">
          <cell r="C13">
            <v>456.4</v>
          </cell>
          <cell r="F13">
            <v>631.02</v>
          </cell>
          <cell r="I13">
            <v>398.21</v>
          </cell>
        </row>
        <row r="14">
          <cell r="C14">
            <v>139996.66</v>
          </cell>
          <cell r="F14">
            <v>87963.03</v>
          </cell>
          <cell r="I14">
            <v>143781.08</v>
          </cell>
        </row>
        <row r="17">
          <cell r="C17">
            <v>36212.44</v>
          </cell>
          <cell r="F17">
            <v>29782.85</v>
          </cell>
          <cell r="I17">
            <v>45042.12</v>
          </cell>
        </row>
        <row r="19">
          <cell r="F19">
            <v>29278.4</v>
          </cell>
          <cell r="I19">
            <v>28953.5</v>
          </cell>
        </row>
        <row r="21">
          <cell r="F21">
            <v>30701.94</v>
          </cell>
          <cell r="I21">
            <v>33982.69</v>
          </cell>
        </row>
        <row r="23">
          <cell r="F23">
            <v>54644.8</v>
          </cell>
          <cell r="I23">
            <v>70587.85</v>
          </cell>
        </row>
        <row r="26">
          <cell r="C26">
            <v>12554.88</v>
          </cell>
          <cell r="F26">
            <v>10375.32</v>
          </cell>
          <cell r="I26">
            <v>14034.11</v>
          </cell>
        </row>
        <row r="31">
          <cell r="F31">
            <v>24670.05</v>
          </cell>
          <cell r="I31">
            <v>31698.22</v>
          </cell>
        </row>
        <row r="32">
          <cell r="C32">
            <v>24890.46</v>
          </cell>
          <cell r="F32">
            <v>22733.41</v>
          </cell>
          <cell r="I32">
            <v>32860.26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1"/>
  <sheetViews>
    <sheetView tabSelected="1" view="pageBreakPreview" zoomScaleSheetLayoutView="100" zoomScalePageLayoutView="0" workbookViewId="0" topLeftCell="A1">
      <selection activeCell="H68" sqref="H6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12" t="s">
        <v>178</v>
      </c>
      <c r="B1" s="112"/>
      <c r="C1" s="112"/>
      <c r="D1" s="112"/>
      <c r="E1" s="112"/>
      <c r="F1" s="112"/>
      <c r="G1" s="112"/>
      <c r="H1" s="112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22"/>
      <c r="E3" s="123"/>
      <c r="F3" s="124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13"/>
      <c r="E4" s="114"/>
      <c r="F4" s="115"/>
      <c r="G4" s="10">
        <v>42460</v>
      </c>
      <c r="H4" s="5"/>
    </row>
    <row r="5" spans="1:8" ht="26.25" thickBot="1">
      <c r="A5" s="4" t="s">
        <v>9</v>
      </c>
      <c r="B5" s="4" t="s">
        <v>10</v>
      </c>
      <c r="C5" s="3"/>
      <c r="D5" s="116"/>
      <c r="E5" s="117"/>
      <c r="F5" s="118"/>
      <c r="G5" s="35">
        <v>42005</v>
      </c>
      <c r="H5" s="35"/>
    </row>
    <row r="6" spans="1:8" ht="26.25" thickBot="1">
      <c r="A6" s="4" t="s">
        <v>11</v>
      </c>
      <c r="B6" s="4" t="s">
        <v>12</v>
      </c>
      <c r="C6" s="3"/>
      <c r="D6" s="119"/>
      <c r="E6" s="120"/>
      <c r="F6" s="121"/>
      <c r="G6" s="36">
        <v>42369</v>
      </c>
      <c r="H6" s="5"/>
    </row>
    <row r="7" spans="1:8" ht="38.25" customHeight="1" thickBot="1">
      <c r="A7" s="99" t="s">
        <v>13</v>
      </c>
      <c r="B7" s="100"/>
      <c r="C7" s="100"/>
      <c r="D7" s="101"/>
      <c r="E7" s="101"/>
      <c r="F7" s="101"/>
      <c r="G7" s="100"/>
      <c r="H7" s="102"/>
    </row>
    <row r="8" spans="1:8" ht="33" customHeight="1" thickBot="1">
      <c r="A8" s="40" t="s">
        <v>0</v>
      </c>
      <c r="B8" s="39" t="s">
        <v>1</v>
      </c>
      <c r="C8" s="41" t="s">
        <v>2</v>
      </c>
      <c r="D8" s="125" t="s">
        <v>3</v>
      </c>
      <c r="E8" s="126"/>
      <c r="F8" s="127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40" t="s">
        <v>15</v>
      </c>
      <c r="E9" s="123"/>
      <c r="F9" s="141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40" t="s">
        <v>18</v>
      </c>
      <c r="E10" s="123"/>
      <c r="F10" s="141"/>
      <c r="G10" s="63">
        <v>5626.53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40" t="s">
        <v>20</v>
      </c>
      <c r="E11" s="123"/>
      <c r="F11" s="141"/>
      <c r="G11" s="90">
        <f>8532.29+14464.82+6075.18+7466.34+2172.19+4.3+4445.89+9243.9+4304.58+4954.5+1472.93+15699.52+26517.76+10435.45+13668.86+3916.06</f>
        <v>133374.57</v>
      </c>
      <c r="H11" s="49"/>
    </row>
    <row r="12" spans="1:8" ht="51.75" customHeight="1" thickBot="1">
      <c r="A12" s="4" t="s">
        <v>21</v>
      </c>
      <c r="B12" s="75" t="s">
        <v>22</v>
      </c>
      <c r="C12" s="3" t="s">
        <v>16</v>
      </c>
      <c r="D12" s="145" t="s">
        <v>23</v>
      </c>
      <c r="E12" s="146"/>
      <c r="F12" s="147"/>
      <c r="G12" s="91">
        <f>G13+G14+G20+G21+G22+G23+G31</f>
        <v>466769.49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05" t="s">
        <v>26</v>
      </c>
      <c r="E13" s="106"/>
      <c r="F13" s="110"/>
      <c r="G13" s="65">
        <f>5627.26+2974.38+5249.92+'[2]Page1'!$F$23+'[3]Page1'!$F$21+'[4]Page1'!$F$21</f>
        <v>94912.68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05" t="s">
        <v>29</v>
      </c>
      <c r="E14" s="106"/>
      <c r="F14" s="110"/>
      <c r="G14" s="92">
        <f>0</f>
        <v>0</v>
      </c>
      <c r="H14" s="5"/>
    </row>
    <row r="15" spans="1:8" ht="26.25" customHeight="1" thickBot="1">
      <c r="A15" s="4"/>
      <c r="B15" s="6"/>
      <c r="C15" s="3" t="s">
        <v>16</v>
      </c>
      <c r="D15" s="105" t="s">
        <v>156</v>
      </c>
      <c r="E15" s="106"/>
      <c r="F15" s="110"/>
      <c r="G15" s="93">
        <f>'[2]Page1'!$I$19</f>
        <v>4.08</v>
      </c>
      <c r="H15" s="5"/>
    </row>
    <row r="16" spans="1:8" ht="13.5" customHeight="1" thickBot="1">
      <c r="A16" s="4"/>
      <c r="B16" s="6"/>
      <c r="C16" s="3" t="s">
        <v>16</v>
      </c>
      <c r="D16" s="105" t="s">
        <v>157</v>
      </c>
      <c r="E16" s="106"/>
      <c r="F16" s="110"/>
      <c r="G16" s="94">
        <v>4.3</v>
      </c>
      <c r="H16" s="49"/>
    </row>
    <row r="17" spans="1:8" ht="13.5" customHeight="1" thickBot="1">
      <c r="A17" s="4"/>
      <c r="B17" s="6"/>
      <c r="C17" s="3" t="s">
        <v>16</v>
      </c>
      <c r="D17" s="105" t="s">
        <v>158</v>
      </c>
      <c r="E17" s="106"/>
      <c r="F17" s="110"/>
      <c r="G17" s="65">
        <v>1943</v>
      </c>
      <c r="H17" s="5"/>
    </row>
    <row r="18" spans="1:8" ht="24.75" customHeight="1" thickBot="1">
      <c r="A18" s="4"/>
      <c r="B18" s="6"/>
      <c r="C18" s="3" t="s">
        <v>16</v>
      </c>
      <c r="D18" s="105" t="s">
        <v>18</v>
      </c>
      <c r="E18" s="106"/>
      <c r="F18" s="110"/>
      <c r="G18" s="14">
        <f>G10</f>
        <v>5626.53</v>
      </c>
      <c r="H18" s="5"/>
    </row>
    <row r="19" spans="1:8" ht="27" customHeight="1" thickBot="1">
      <c r="A19" s="4"/>
      <c r="B19" s="6"/>
      <c r="C19" s="3" t="s">
        <v>16</v>
      </c>
      <c r="D19" s="105" t="s">
        <v>55</v>
      </c>
      <c r="E19" s="106"/>
      <c r="F19" s="110"/>
      <c r="G19" s="73">
        <f>G18+G15-G17</f>
        <v>3687.6099999999997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48" t="s">
        <v>32</v>
      </c>
      <c r="E20" s="149"/>
      <c r="F20" s="150"/>
      <c r="G20" s="65">
        <f>5464.88+2888.62+5098.48+'[2]Page1'!$F$33+'[3]Page1'!$F$31+'[4]Page1'!$F$31</f>
        <v>78551.62999999999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140" t="s">
        <v>151</v>
      </c>
      <c r="E21" s="123"/>
      <c r="F21" s="141"/>
      <c r="G21" s="64">
        <f>5855.68+3317.62+6276.5+'[2]Page1'!$F$21+'[3]Page1'!$F$19+'[4]Page1'!$F$19</f>
        <v>92699.26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140" t="s">
        <v>152</v>
      </c>
      <c r="E22" s="123"/>
      <c r="F22" s="141"/>
      <c r="G22" s="64">
        <f>1866.76+986.7+1741.56+'[2]Page1'!$F$7+'[3]Page1'!$F$7+'[4]Page1'!$F$7</f>
        <v>27573.48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42" t="s">
        <v>153</v>
      </c>
      <c r="E23" s="143"/>
      <c r="F23" s="144"/>
      <c r="G23" s="64">
        <f>11714.42+6191.9+10928.96+'[2]Page1'!$F$25+'[3]Page1'!$F$23+'[4]Page1'!$F$23</f>
        <v>173032.44</v>
      </c>
      <c r="H23" s="5"/>
    </row>
    <row r="24" spans="1:8" ht="26.25" customHeight="1" thickBot="1">
      <c r="A24" s="4" t="s">
        <v>42</v>
      </c>
      <c r="B24" s="75" t="s">
        <v>34</v>
      </c>
      <c r="C24" s="3" t="s">
        <v>16</v>
      </c>
      <c r="D24" s="140" t="s">
        <v>35</v>
      </c>
      <c r="E24" s="123"/>
      <c r="F24" s="141"/>
      <c r="G24" s="87">
        <f>G25+G26+G27+G28+G29+G30</f>
        <v>456137.42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45" t="s">
        <v>38</v>
      </c>
      <c r="E25" s="146"/>
      <c r="F25" s="147"/>
      <c r="G25" s="82">
        <f>5162.53+10407.37+4798.66+5548.22+1646.45+3112.87+6472.31+3015.76+3468.27+1031.18+2448.38+5096.78+2377.73+2730.85+812.18+'[2]Page1'!$I$7+'[2]Page1'!$I$19+'[2]Page1'!$I$21+'[2]Page1'!$I$23+'[2]Page1'!$I$25+'[2]Page1'!$I$33+'[3]Page1'!$I$7+'[3]Page1'!$I$19+'[3]Page1'!$I$21+'[3]Page1'!$I$23+'[3]Page1'!$I$31+'[4]Page1'!$I$7+'[4]Page1'!$I$19+'[4]Page1'!$I$21+'[4]Page1'!$I$23+'[4]Page1'!$I$31</f>
        <v>449814.6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05" t="s">
        <v>41</v>
      </c>
      <c r="E26" s="106"/>
      <c r="F26" s="110"/>
      <c r="G26" s="12">
        <v>0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05" t="s">
        <v>44</v>
      </c>
      <c r="E27" s="106"/>
      <c r="F27" s="110"/>
      <c r="G27" s="82">
        <f>132.28+275.39+128.48+147.55+43.89+'[2]Page1'!$G$7+'[2]Page1'!$G$21+'[2]Page1'!$G$23+'[2]Page1'!$G$25+'[2]Page1'!$G$33</f>
        <v>6322.820000000001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05" t="s">
        <v>47</v>
      </c>
      <c r="E28" s="106"/>
      <c r="F28" s="110"/>
      <c r="G28" s="96">
        <f>G30</f>
        <v>0</v>
      </c>
      <c r="H28" s="55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05" t="s">
        <v>124</v>
      </c>
      <c r="E29" s="106"/>
      <c r="F29" s="110"/>
      <c r="G29" s="70">
        <f>0</f>
        <v>0</v>
      </c>
      <c r="H29" s="83"/>
      <c r="I29" s="79"/>
    </row>
    <row r="30" spans="1:9" ht="13.5" customHeight="1" thickBot="1">
      <c r="A30" s="4"/>
      <c r="B30" s="13"/>
      <c r="C30" s="3"/>
      <c r="D30" s="105" t="s">
        <v>166</v>
      </c>
      <c r="E30" s="106"/>
      <c r="F30" s="106"/>
      <c r="G30" s="89">
        <f>G32-G33-(G31-G32)</f>
        <v>0</v>
      </c>
      <c r="H30" s="84"/>
      <c r="I30" s="79"/>
    </row>
    <row r="31" spans="1:9" ht="13.5" customHeight="1" thickBot="1">
      <c r="A31" s="4"/>
      <c r="B31" s="13"/>
      <c r="C31" s="3"/>
      <c r="D31" s="105" t="s">
        <v>174</v>
      </c>
      <c r="E31" s="106"/>
      <c r="F31" s="106"/>
      <c r="G31" s="85">
        <v>0</v>
      </c>
      <c r="H31" s="84"/>
      <c r="I31" s="79"/>
    </row>
    <row r="32" spans="1:10" ht="13.5" customHeight="1" thickBot="1">
      <c r="A32" s="4"/>
      <c r="B32" s="13"/>
      <c r="C32" s="3"/>
      <c r="D32" s="105" t="s">
        <v>175</v>
      </c>
      <c r="E32" s="106"/>
      <c r="F32" s="106"/>
      <c r="G32" s="85">
        <v>0</v>
      </c>
      <c r="H32" s="84"/>
      <c r="I32" s="95"/>
      <c r="J32" t="s">
        <v>173</v>
      </c>
    </row>
    <row r="33" spans="1:9" ht="13.5" customHeight="1" thickBot="1">
      <c r="A33" s="4"/>
      <c r="B33" s="13"/>
      <c r="C33" s="3"/>
      <c r="D33" s="105" t="s">
        <v>177</v>
      </c>
      <c r="E33" s="106"/>
      <c r="F33" s="106"/>
      <c r="G33" s="86">
        <v>0</v>
      </c>
      <c r="H33" s="84"/>
      <c r="I33" s="79"/>
    </row>
    <row r="34" spans="1:9" ht="13.5" customHeight="1" thickBot="1">
      <c r="A34" s="4"/>
      <c r="B34" s="13"/>
      <c r="C34" s="3"/>
      <c r="D34" s="105" t="s">
        <v>176</v>
      </c>
      <c r="E34" s="106"/>
      <c r="F34" s="106"/>
      <c r="G34" s="86">
        <v>0</v>
      </c>
      <c r="H34" s="84"/>
      <c r="I34" s="79"/>
    </row>
    <row r="35" spans="1:8" ht="35.25" customHeight="1" thickBot="1">
      <c r="A35" s="4" t="s">
        <v>56</v>
      </c>
      <c r="B35" s="75" t="s">
        <v>51</v>
      </c>
      <c r="C35" s="3" t="s">
        <v>16</v>
      </c>
      <c r="D35" s="105" t="s">
        <v>51</v>
      </c>
      <c r="E35" s="106"/>
      <c r="F35" s="110"/>
      <c r="G35" s="66">
        <f>G24+G10</f>
        <v>461763.95</v>
      </c>
      <c r="H35" s="50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05" t="s">
        <v>53</v>
      </c>
      <c r="E36" s="106"/>
      <c r="F36" s="110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05" t="s">
        <v>55</v>
      </c>
      <c r="E37" s="106"/>
      <c r="F37" s="110"/>
      <c r="G37" s="73">
        <f>G19</f>
        <v>3687.6099999999997</v>
      </c>
      <c r="H37" s="47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105" t="s">
        <v>57</v>
      </c>
      <c r="E38" s="106"/>
      <c r="F38" s="110"/>
      <c r="G38" s="88">
        <f>G11+G12-G24</f>
        <v>144006.64000000007</v>
      </c>
      <c r="H38" s="49"/>
    </row>
    <row r="39" spans="1:8" ht="38.25" customHeight="1" thickBot="1">
      <c r="A39" s="103" t="s">
        <v>58</v>
      </c>
      <c r="B39" s="104"/>
      <c r="C39" s="104"/>
      <c r="D39" s="104"/>
      <c r="E39" s="104"/>
      <c r="F39" s="100"/>
      <c r="G39" s="104"/>
      <c r="H39" s="102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5" t="s">
        <v>135</v>
      </c>
      <c r="G40" s="46" t="s">
        <v>159</v>
      </c>
      <c r="H40" s="43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8" t="s">
        <v>160</v>
      </c>
      <c r="E41" s="52">
        <v>2.13</v>
      </c>
      <c r="F41" s="59" t="s">
        <v>136</v>
      </c>
      <c r="G41" s="60">
        <v>3810334293</v>
      </c>
      <c r="H41" s="61">
        <f>G17</f>
        <v>1943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1" t="s">
        <v>161</v>
      </c>
      <c r="E42" s="74">
        <v>3.06</v>
      </c>
      <c r="F42" s="80" t="s">
        <v>136</v>
      </c>
      <c r="G42" s="60">
        <v>3810334293</v>
      </c>
      <c r="H42" s="61">
        <f>G13</f>
        <v>94912.68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1" t="s">
        <v>134</v>
      </c>
      <c r="E43" s="52">
        <v>2.02</v>
      </c>
      <c r="F43" s="81" t="s">
        <v>137</v>
      </c>
      <c r="G43" s="60">
        <v>3848000155</v>
      </c>
      <c r="H43" s="61">
        <f>G20</f>
        <v>78551.62999999999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1" t="s">
        <v>134</v>
      </c>
      <c r="E44" s="52">
        <v>2.32</v>
      </c>
      <c r="F44" s="81" t="s">
        <v>138</v>
      </c>
      <c r="G44" s="60">
        <v>3837003965</v>
      </c>
      <c r="H44" s="61">
        <f>G21</f>
        <v>92699.26</v>
      </c>
    </row>
    <row r="45" spans="1:8" ht="68.25" thickBot="1">
      <c r="A45" s="15">
        <v>5</v>
      </c>
      <c r="B45" s="4" t="s">
        <v>129</v>
      </c>
      <c r="C45" s="3" t="s">
        <v>128</v>
      </c>
      <c r="D45" s="58" t="s">
        <v>160</v>
      </c>
      <c r="E45" s="52">
        <v>0.69</v>
      </c>
      <c r="F45" s="59" t="s">
        <v>139</v>
      </c>
      <c r="G45" s="60">
        <v>3848006622</v>
      </c>
      <c r="H45" s="61">
        <f>G22</f>
        <v>27573.48</v>
      </c>
    </row>
    <row r="46" spans="1:8" ht="68.25" thickBot="1">
      <c r="A46" s="15">
        <v>6</v>
      </c>
      <c r="B46" s="16" t="s">
        <v>130</v>
      </c>
      <c r="C46" s="3" t="s">
        <v>128</v>
      </c>
      <c r="D46" s="58" t="s">
        <v>160</v>
      </c>
      <c r="E46" s="52">
        <v>4.33</v>
      </c>
      <c r="F46" s="62" t="s">
        <v>139</v>
      </c>
      <c r="G46" s="60">
        <v>3848006622</v>
      </c>
      <c r="H46" s="61">
        <f>G23</f>
        <v>173032.44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28"/>
      <c r="G47" s="110"/>
      <c r="H47" s="61">
        <f>SUM(H41:H46)</f>
        <v>468712.49</v>
      </c>
    </row>
    <row r="48" spans="1:8" ht="19.5" customHeight="1" thickBot="1">
      <c r="A48" s="103" t="s">
        <v>64</v>
      </c>
      <c r="B48" s="104"/>
      <c r="C48" s="104"/>
      <c r="D48" s="104"/>
      <c r="E48" s="104"/>
      <c r="F48" s="104"/>
      <c r="G48" s="104"/>
      <c r="H48" s="111"/>
    </row>
    <row r="49" spans="1:8" ht="47.25" customHeight="1" thickBot="1">
      <c r="A49" s="51" t="s">
        <v>171</v>
      </c>
      <c r="B49" s="51" t="s">
        <v>66</v>
      </c>
      <c r="C49" s="52" t="s">
        <v>67</v>
      </c>
      <c r="D49" s="97" t="s">
        <v>141</v>
      </c>
      <c r="E49" s="98"/>
      <c r="F49" s="56">
        <v>0</v>
      </c>
      <c r="G49" s="51"/>
      <c r="H49" s="49"/>
    </row>
    <row r="50" spans="1:8" ht="45.75" customHeight="1" thickBot="1">
      <c r="A50" s="51" t="s">
        <v>65</v>
      </c>
      <c r="B50" s="51" t="s">
        <v>69</v>
      </c>
      <c r="C50" s="52" t="s">
        <v>67</v>
      </c>
      <c r="D50" s="97" t="s">
        <v>69</v>
      </c>
      <c r="E50" s="98"/>
      <c r="F50" s="56">
        <v>0</v>
      </c>
      <c r="G50" s="51"/>
      <c r="H50" s="49"/>
    </row>
    <row r="51" spans="1:8" ht="41.25" customHeight="1" thickBot="1">
      <c r="A51" s="51" t="s">
        <v>68</v>
      </c>
      <c r="B51" s="51" t="s">
        <v>71</v>
      </c>
      <c r="C51" s="52" t="s">
        <v>67</v>
      </c>
      <c r="D51" s="97" t="s">
        <v>71</v>
      </c>
      <c r="E51" s="98"/>
      <c r="F51" s="56">
        <v>0</v>
      </c>
      <c r="G51" s="51"/>
      <c r="H51" s="49"/>
    </row>
    <row r="52" spans="1:8" ht="37.5" customHeight="1" thickBot="1">
      <c r="A52" s="51" t="s">
        <v>70</v>
      </c>
      <c r="B52" s="51" t="s">
        <v>73</v>
      </c>
      <c r="C52" s="52" t="s">
        <v>16</v>
      </c>
      <c r="D52" s="97" t="s">
        <v>73</v>
      </c>
      <c r="E52" s="98"/>
      <c r="F52" s="56">
        <v>0</v>
      </c>
      <c r="G52" s="51"/>
      <c r="H52" s="49"/>
    </row>
    <row r="53" spans="1:8" ht="18.75" customHeight="1" thickBot="1">
      <c r="A53" s="107" t="s">
        <v>74</v>
      </c>
      <c r="B53" s="108"/>
      <c r="C53" s="108"/>
      <c r="D53" s="108"/>
      <c r="E53" s="108"/>
      <c r="F53" s="108"/>
      <c r="G53" s="108"/>
      <c r="H53" s="109"/>
    </row>
    <row r="54" spans="1:8" ht="42.75" customHeight="1" thickBot="1">
      <c r="A54" s="51" t="s">
        <v>72</v>
      </c>
      <c r="B54" s="51" t="s">
        <v>15</v>
      </c>
      <c r="C54" s="52" t="s">
        <v>16</v>
      </c>
      <c r="D54" s="97" t="s">
        <v>15</v>
      </c>
      <c r="E54" s="98"/>
      <c r="F54" s="56">
        <v>0</v>
      </c>
      <c r="G54" s="51"/>
      <c r="H54" s="49"/>
    </row>
    <row r="55" spans="1:8" ht="42" customHeight="1" thickBot="1">
      <c r="A55" s="51" t="s">
        <v>75</v>
      </c>
      <c r="B55" s="51" t="s">
        <v>18</v>
      </c>
      <c r="C55" s="52" t="s">
        <v>16</v>
      </c>
      <c r="D55" s="97" t="s">
        <v>18</v>
      </c>
      <c r="E55" s="98"/>
      <c r="F55" s="56">
        <v>0</v>
      </c>
      <c r="G55" s="51"/>
      <c r="H55" s="49"/>
    </row>
    <row r="56" spans="1:8" ht="48.75" customHeight="1" thickBot="1">
      <c r="A56" s="51" t="s">
        <v>76</v>
      </c>
      <c r="B56" s="51" t="s">
        <v>20</v>
      </c>
      <c r="C56" s="52" t="s">
        <v>16</v>
      </c>
      <c r="D56" s="97" t="s">
        <v>20</v>
      </c>
      <c r="E56" s="98"/>
      <c r="F56" s="56">
        <v>0</v>
      </c>
      <c r="G56" s="51"/>
      <c r="H56" s="49"/>
    </row>
    <row r="57" spans="1:8" ht="44.25" customHeight="1" thickBot="1">
      <c r="A57" s="51" t="s">
        <v>77</v>
      </c>
      <c r="B57" s="51" t="s">
        <v>53</v>
      </c>
      <c r="C57" s="52" t="s">
        <v>16</v>
      </c>
      <c r="D57" s="97" t="s">
        <v>53</v>
      </c>
      <c r="E57" s="98"/>
      <c r="F57" s="56">
        <v>0</v>
      </c>
      <c r="G57" s="51"/>
      <c r="H57" s="49"/>
    </row>
    <row r="58" spans="1:8" ht="42.75" customHeight="1" thickBot="1">
      <c r="A58" s="51" t="s">
        <v>78</v>
      </c>
      <c r="B58" s="51" t="s">
        <v>55</v>
      </c>
      <c r="C58" s="52" t="s">
        <v>16</v>
      </c>
      <c r="D58" s="97" t="s">
        <v>55</v>
      </c>
      <c r="E58" s="98"/>
      <c r="F58" s="56">
        <v>0</v>
      </c>
      <c r="G58" s="51"/>
      <c r="H58" s="49"/>
    </row>
    <row r="59" spans="1:8" ht="42" customHeight="1" thickBot="1">
      <c r="A59" s="53" t="s">
        <v>79</v>
      </c>
      <c r="B59" s="53" t="s">
        <v>57</v>
      </c>
      <c r="C59" s="54" t="s">
        <v>16</v>
      </c>
      <c r="D59" s="138" t="s">
        <v>57</v>
      </c>
      <c r="E59" s="139"/>
      <c r="F59" s="57">
        <f>D66+E66+F66+G66+H66</f>
        <v>-21629.48000000004</v>
      </c>
      <c r="G59" s="53"/>
      <c r="H59" s="55"/>
    </row>
    <row r="60" spans="1:8" ht="30" customHeight="1" thickBot="1">
      <c r="A60" s="19" t="s">
        <v>142</v>
      </c>
      <c r="B60" s="20"/>
      <c r="C60" s="20"/>
      <c r="D60" s="20"/>
      <c r="E60" s="20"/>
      <c r="F60" s="20"/>
      <c r="G60" s="20"/>
      <c r="H60" s="21"/>
    </row>
    <row r="61" spans="1:8" ht="68.25" thickBot="1">
      <c r="A61" s="4" t="s">
        <v>80</v>
      </c>
      <c r="B61" s="11" t="s">
        <v>82</v>
      </c>
      <c r="C61" s="3" t="s">
        <v>8</v>
      </c>
      <c r="D61" s="22" t="s">
        <v>162</v>
      </c>
      <c r="E61" s="67" t="s">
        <v>163</v>
      </c>
      <c r="F61" s="22" t="s">
        <v>164</v>
      </c>
      <c r="G61" s="25" t="s">
        <v>165</v>
      </c>
      <c r="H61" s="42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4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76">
        <f>D64/1502.58</f>
        <v>271.7264704707903</v>
      </c>
      <c r="E63" s="76">
        <f>E64/117.48</f>
        <v>1624.9774429690158</v>
      </c>
      <c r="F63" s="76">
        <f>F64/12</f>
        <v>5253.037499999999</v>
      </c>
      <c r="G63" s="77">
        <f>G64/18.26</f>
        <v>6809.010405257392</v>
      </c>
      <c r="H63" s="78">
        <f>H64/0.88</f>
        <v>1990.340909090909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5">
        <f>68208.27+36061.03+66604.42+'[2]Page1'!$F$14+'[3]Page1'!$F$14+'[4]Page1'!$F$14</f>
        <v>408290.76</v>
      </c>
      <c r="E64" s="65">
        <f>23875.4+5903.75+18824.94+'[2]Page1'!$F$9+'[3]Page1'!$F$9+'[4]Page1'!$F$9</f>
        <v>190902.34999999998</v>
      </c>
      <c r="F64" s="65">
        <f>3525.87+1214.11+3818.16+'[2]Page1'!$F$34+'[3]Page1'!$F$32+'[4]Page1'!$F$32</f>
        <v>63036.45</v>
      </c>
      <c r="G64" s="72">
        <f>6893.23+2354.9+2151.72+753.33+6585.23+2244.53+'[2]Page1'!$F$17+'[2]Page1'!$F$30+'[3]Page1'!$F$17+'[3]Page1'!$F$26+'[4]Page1'!$F$17+'[4]Page1'!$F$26</f>
        <v>124332.53</v>
      </c>
      <c r="H64" s="68">
        <f>'[2]Page1'!$F$13+'[3]Page1'!$F$13+'[4]Page1'!$F$13</f>
        <v>1751.5</v>
      </c>
      <c r="I64" s="48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5">
        <f>33837.92+25256.32+45912.2+2123.23+'[2]Page1'!$G$14+'[2]Page1'!$I$14+'[3]Page1'!$I$14+'[4]Page1'!$I$14</f>
        <v>446693.89</v>
      </c>
      <c r="E65" s="65">
        <f>5140.61+9616.9+11543+'[2]Page1'!$I$9+'[3]Page1'!$I$9+'[4]Page1'!$I$9</f>
        <v>164555.38999999998</v>
      </c>
      <c r="F65" s="65">
        <f>27.42+2396.29+1943.58+1935.74+'[2]Page1'!$G$34+'[2]Page1'!$I$34+'[3]Page1'!$I$32+'[4]Page1'!$I$32</f>
        <v>68137.74</v>
      </c>
      <c r="G65" s="69">
        <f>149.46+4049.25+33.78+1348.03+3628.86+1223.95+2911.01+993.8+'[2]Page1'!$G$17+'[2]Page1'!$I$17+'[2]Page1'!$G$30+'[2]Page1'!$I$30+'[3]Page1'!$I$17+'[3]Page1'!$I$26+'[4]Page1'!$I$17+'[4]Page1'!$I$26</f>
        <v>129478.44000000002</v>
      </c>
      <c r="H65" s="69">
        <f>'[2]Page1'!$G$13+'[2]Page1'!$I$13+'[3]Page1'!$I$13+'[4]Page1'!$I$13</f>
        <v>1077.61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6">
        <f>D64-D65</f>
        <v>-38403.130000000005</v>
      </c>
      <c r="E66" s="76">
        <f>E64-E65</f>
        <v>26346.959999999992</v>
      </c>
      <c r="F66" s="76">
        <f>F64-F65</f>
        <v>-5101.290000000008</v>
      </c>
      <c r="G66" s="78">
        <f>G64-G65</f>
        <v>-5145.910000000018</v>
      </c>
      <c r="H66" s="78">
        <f>H64-H65</f>
        <v>673.8900000000001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70">
        <f>68208.27+36061.03+66604.42+'[2]Page1'!$C$14+'[3]Page1'!$C$14+'[4]Page1'!$C$14</f>
        <v>569769.71</v>
      </c>
      <c r="E67" s="70">
        <f>23647.59+5903.75+18824.94+'[2]Page1'!$C$9+'[3]Page1'!$C$9+'[4]Page1'!$C$9</f>
        <v>221421.29</v>
      </c>
      <c r="F67" s="71">
        <f>3897.12+1659.66+4059.9+'[2]Page1'!$C$34+'[3]Page1'!$C$32+'[4]Page1'!$C$32</f>
        <v>66085.84</v>
      </c>
      <c r="G67" s="71">
        <f>7183.51+2435.2+2574.76+872.84+6808.06+2307.9+'[2]Page1'!$C$17+'[2]Page1'!$C$30+'[3]Page1'!$C$17+'[3]Page1'!$C$26+'[4]Page1'!$C$17+'[4]Page1'!$C$26</f>
        <v>136708.8</v>
      </c>
      <c r="H67" s="71">
        <f>'[2]Page1'!$C$13+'[3]Page1'!$C$13+'[4]Page1'!$C$13</f>
        <v>1266.8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4">
        <f>D67-D64</f>
        <v>161478.94999999995</v>
      </c>
      <c r="E68" s="44">
        <f>E67-E64</f>
        <v>30518.94000000003</v>
      </c>
      <c r="F68" s="44">
        <f>F67-F64</f>
        <v>3049.3899999999994</v>
      </c>
      <c r="G68" s="44">
        <f>G67-G64</f>
        <v>12376.26999999999</v>
      </c>
      <c r="H68" s="44">
        <f>H67-H64</f>
        <v>-484.70000000000005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32" t="s">
        <v>145</v>
      </c>
      <c r="E69" s="133"/>
      <c r="F69" s="133"/>
      <c r="G69" s="133"/>
      <c r="H69" s="134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35" t="s">
        <v>145</v>
      </c>
      <c r="E70" s="136"/>
      <c r="F70" s="136"/>
      <c r="G70" s="136"/>
      <c r="H70" s="137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6">
        <v>0</v>
      </c>
    </row>
    <row r="72" spans="1:8" ht="25.5" customHeight="1" thickBot="1">
      <c r="A72" s="103" t="s">
        <v>101</v>
      </c>
      <c r="B72" s="104"/>
      <c r="C72" s="104"/>
      <c r="D72" s="104"/>
      <c r="E72" s="104"/>
      <c r="F72" s="104"/>
      <c r="G72" s="104"/>
      <c r="H72" s="111"/>
    </row>
    <row r="73" spans="1:8" ht="45" customHeight="1" thickBot="1">
      <c r="A73" s="4" t="s">
        <v>102</v>
      </c>
      <c r="B73" s="4" t="s">
        <v>66</v>
      </c>
      <c r="C73" s="3" t="s">
        <v>67</v>
      </c>
      <c r="D73" s="4" t="s">
        <v>66</v>
      </c>
      <c r="E73" s="105"/>
      <c r="F73" s="106"/>
      <c r="G73" s="110"/>
      <c r="H73" s="26">
        <v>0</v>
      </c>
    </row>
    <row r="74" spans="1:8" ht="45" customHeight="1" thickBot="1">
      <c r="A74" s="4" t="s">
        <v>103</v>
      </c>
      <c r="B74" s="4" t="s">
        <v>69</v>
      </c>
      <c r="C74" s="3" t="s">
        <v>67</v>
      </c>
      <c r="D74" s="4" t="s">
        <v>69</v>
      </c>
      <c r="E74" s="105"/>
      <c r="F74" s="106"/>
      <c r="G74" s="110"/>
      <c r="H74" s="26">
        <v>0</v>
      </c>
    </row>
    <row r="75" spans="1:8" ht="66.75" customHeight="1" thickBot="1">
      <c r="A75" s="4" t="s">
        <v>104</v>
      </c>
      <c r="B75" s="4" t="s">
        <v>71</v>
      </c>
      <c r="C75" s="3" t="s">
        <v>105</v>
      </c>
      <c r="D75" s="4" t="s">
        <v>71</v>
      </c>
      <c r="E75" s="105"/>
      <c r="F75" s="106"/>
      <c r="G75" s="110"/>
      <c r="H75" s="26">
        <v>0</v>
      </c>
    </row>
    <row r="76" spans="1:8" ht="46.5" customHeight="1" thickBot="1">
      <c r="A76" s="4" t="s">
        <v>106</v>
      </c>
      <c r="B76" s="4" t="s">
        <v>73</v>
      </c>
      <c r="C76" s="3" t="s">
        <v>16</v>
      </c>
      <c r="D76" s="4" t="s">
        <v>73</v>
      </c>
      <c r="E76" s="135"/>
      <c r="F76" s="136"/>
      <c r="G76" s="137"/>
      <c r="H76" s="26">
        <f>D68+E68+F68+G68+H68</f>
        <v>206938.84999999995</v>
      </c>
    </row>
    <row r="77" spans="1:8" ht="25.5" customHeight="1" thickBot="1">
      <c r="A77" s="103" t="s">
        <v>107</v>
      </c>
      <c r="B77" s="104"/>
      <c r="C77" s="104"/>
      <c r="D77" s="104"/>
      <c r="E77" s="104"/>
      <c r="F77" s="104"/>
      <c r="G77" s="104"/>
      <c r="H77" s="111"/>
    </row>
    <row r="78" spans="1:8" ht="54.75" customHeight="1" thickBot="1">
      <c r="A78" s="4" t="s">
        <v>108</v>
      </c>
      <c r="B78" s="4" t="s">
        <v>109</v>
      </c>
      <c r="C78" s="3" t="s">
        <v>67</v>
      </c>
      <c r="D78" s="4" t="s">
        <v>109</v>
      </c>
      <c r="E78" s="105"/>
      <c r="F78" s="106"/>
      <c r="G78" s="110"/>
      <c r="H78" s="5"/>
    </row>
    <row r="79" spans="1:8" ht="26.25" thickBot="1">
      <c r="A79" s="4" t="s">
        <v>110</v>
      </c>
      <c r="B79" s="4" t="s">
        <v>111</v>
      </c>
      <c r="C79" s="3" t="s">
        <v>67</v>
      </c>
      <c r="D79" s="4" t="s">
        <v>111</v>
      </c>
      <c r="E79" s="155"/>
      <c r="F79" s="156"/>
      <c r="G79" s="157"/>
      <c r="H79" s="18"/>
    </row>
    <row r="80" spans="1:8" ht="59.25" customHeight="1" thickBot="1">
      <c r="A80" s="4" t="s">
        <v>112</v>
      </c>
      <c r="B80" s="4" t="s">
        <v>113</v>
      </c>
      <c r="C80" s="3" t="s">
        <v>16</v>
      </c>
      <c r="D80" s="16" t="s">
        <v>113</v>
      </c>
      <c r="E80" s="152" t="s">
        <v>167</v>
      </c>
      <c r="F80" s="153"/>
      <c r="G80" s="153"/>
      <c r="H80" s="154"/>
    </row>
    <row r="81" ht="12.75">
      <c r="A81" s="1"/>
    </row>
    <row r="82" ht="12.75">
      <c r="A82" s="1"/>
    </row>
    <row r="83" spans="1:8" ht="38.25" customHeight="1">
      <c r="A83" s="151" t="s">
        <v>172</v>
      </c>
      <c r="B83" s="151"/>
      <c r="C83" s="151"/>
      <c r="D83" s="151"/>
      <c r="E83" s="151"/>
      <c r="F83" s="151"/>
      <c r="G83" s="151"/>
      <c r="H83" s="151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7">
        <v>1</v>
      </c>
      <c r="B86" s="28" t="s">
        <v>67</v>
      </c>
      <c r="C86" s="129" t="s">
        <v>115</v>
      </c>
      <c r="D86" s="130"/>
      <c r="E86" s="131"/>
    </row>
    <row r="87" spans="1:5" ht="18.75" customHeight="1" thickBot="1">
      <c r="A87" s="29">
        <v>2</v>
      </c>
      <c r="B87" s="4" t="s">
        <v>116</v>
      </c>
      <c r="C87" s="129" t="s">
        <v>117</v>
      </c>
      <c r="D87" s="130"/>
      <c r="E87" s="131"/>
    </row>
    <row r="88" spans="1:5" ht="16.5" customHeight="1" thickBot="1">
      <c r="A88" s="29">
        <v>3</v>
      </c>
      <c r="B88" s="4" t="s">
        <v>118</v>
      </c>
      <c r="C88" s="129" t="s">
        <v>119</v>
      </c>
      <c r="D88" s="130"/>
      <c r="E88" s="131"/>
    </row>
    <row r="89" spans="1:5" ht="13.5" thickBot="1">
      <c r="A89" s="29">
        <v>4</v>
      </c>
      <c r="B89" s="4" t="s">
        <v>16</v>
      </c>
      <c r="C89" s="129" t="s">
        <v>120</v>
      </c>
      <c r="D89" s="130"/>
      <c r="E89" s="131"/>
    </row>
    <row r="90" spans="1:5" ht="24" customHeight="1" thickBot="1">
      <c r="A90" s="29">
        <v>5</v>
      </c>
      <c r="B90" s="4" t="s">
        <v>86</v>
      </c>
      <c r="C90" s="129" t="s">
        <v>121</v>
      </c>
      <c r="D90" s="130"/>
      <c r="E90" s="131"/>
    </row>
    <row r="91" spans="1:5" ht="21" customHeight="1" thickBot="1">
      <c r="A91" s="30">
        <v>6</v>
      </c>
      <c r="B91" s="31" t="s">
        <v>122</v>
      </c>
      <c r="C91" s="129" t="s">
        <v>123</v>
      </c>
      <c r="D91" s="130"/>
      <c r="E91" s="131"/>
    </row>
  </sheetData>
  <sheetProtection/>
  <mergeCells count="69"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  <mergeCell ref="D57:E57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2016-02-29T09:28:14Z</cp:lastPrinted>
  <dcterms:created xsi:type="dcterms:W3CDTF">1996-10-08T23:32:33Z</dcterms:created>
  <dcterms:modified xsi:type="dcterms:W3CDTF">2016-03-17T00:21:33Z</dcterms:modified>
  <cp:category/>
  <cp:version/>
  <cp:contentType/>
  <cp:contentStatus/>
</cp:coreProperties>
</file>