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<sst xmlns="http://schemas.openxmlformats.org/spreadsheetml/2006/main" count="291" uniqueCount="186">
  <si>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</si>
  <si>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</si>
  <si>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</si>
  <si>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</si>
  <si>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</si>
  <si>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</si>
  <si>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</si>
  <si>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</si>
  <si>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</si>
  <si>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</si>
  <si>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</si>
  <si>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</si>
  <si>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</si>
  <si>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</si>
  <si>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</si>
  <si>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</si>
  <si>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</si>
  <si>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</si>
  <si>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</si>
  <si>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</si>
  <si>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</si>
  <si>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</si>
  <si>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</si>
  <si>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</si>
  <si>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</si>
  <si>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</si>
  <si>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</si>
  <si>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</si>
  <si>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</si>
  <si>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</si>
  <si>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</si>
  <si>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</si>
  <si>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</si>
  <si>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</si>
  <si>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</si>
  <si>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</si>
  <si>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</si>
  <si>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</si>
  <si>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</si>
  <si>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</si>
  <si>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</si>
  <si>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</si>
  <si>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</si>
  <si>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</si>
  <si>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</si>
  <si>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</si>
  <si>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</si>
  <si>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</si>
  <si>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</si>
  <si>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</si>
  <si>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</si>
  <si>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</si>
  <si>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</si>
  <si>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</si>
  <si>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</si>
  <si>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</si>
  <si>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</si>
  <si>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</si>
  <si>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</si>
  <si>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</si>
  <si>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</si>
  <si>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</si>
  <si>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</si>
  <si>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</si>
  <si>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</si>
  <si>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</si>
  <si>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</si>
  <si>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</si>
  <si>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</si>
  <si>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</si>
  <si>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</si>
  <si>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</si>
  <si>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</si>
  <si>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</si>
  <si>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</si>
  <si>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</si>
  <si>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</si>
  <si>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</si>
  <si>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</si>
  <si>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</si>
  <si>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</si>
  <si>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</si>
  <si>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</si>
  <si>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</si>
  <si>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</si>
  <si>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</si>
  <si>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</si>
  <si>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</si>
  <si>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</si>
  <si>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</si>
  <si>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</si>
  <si>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</si>
  <si>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</si>
  <si>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</si>
  <si>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</si>
  <si>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</si>
  <si>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</si>
  <si>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</si>
  <si>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</si>
  <si>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</si>
  <si>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</si>
  <si>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</si>
  <si>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</si>
  <si>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</si>
  <si>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</si>
  <si>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</si>
  <si>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</si>
  <si>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</si>
  <si>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</si>
  <si>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</si>
  <si>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</si>
  <si>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</si>
  <si>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</si>
  <si>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</si>
  <si>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</si>
  <si>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</si>
  <si>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</si>
  <si>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</si>
  <si>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</si>
  <si>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</si>
  <si>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</si>
  <si>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</si>
  <si>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</si>
  <si>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</si>
  <si>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</si>
  <si>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</si>
  <si>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</si>
  <si>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</si>
  <si>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</si>
  <si>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</si>
  <si>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</si>
  <si>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</si>
  <si>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</si>
  <si>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</si>
  <si>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</si>
  <si>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</si>
  <si>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</si>
  <si>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</si>
  <si>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</si>
  <si>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</si>
  <si>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</si>
  <si>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</si>
  <si>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</si>
  <si>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</si>
  <si>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</si>
  <si>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</si>
  <si>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</si>
  <si>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</si>
  <si>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</si>
  <si>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</si>
  <si>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</si>
  <si>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</si>
  <si>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</si>
  <si>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</si>
  <si>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</si>
  <si>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</si>
  <si>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</si>
  <si>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</si>
  <si>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</si>
  <si>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</si>
  <si>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</si>
  <si>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</si>
  <si>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</si>
  <si>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</si>
  <si>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</si>
  <si>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</si>
  <si>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</si>
  <si>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</si>
  <si>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</si>
  <si>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</si>
  <si>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</si>
  <si>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</si>
  <si>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</si>
  <si>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</si>
  <si>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</si>
  <si>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</si>
  <si>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</si>
  <si>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</si>
  <si>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</si>
  <si>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</si>
  <si>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</si>
  <si>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</si>
  <si>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</si>
  <si>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</si>
  <si>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 12                                                                                                                                                                       за 2016  год</t>
  </si>
  <si>
    <t>кв. 1,2,3,4,5,6,7,8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</si>
</sst>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8">
          <cell r="U218">
            <v>-0.06999999999999999</v>
          </cell>
          <cell r="X218">
            <v>199.14</v>
          </cell>
          <cell r="Z218">
            <v>182.85000000000002</v>
          </cell>
        </row>
        <row r="219">
          <cell r="Z219">
            <v>345.6</v>
          </cell>
        </row>
        <row r="220">
          <cell r="Z220">
            <v>68.08</v>
          </cell>
        </row>
        <row r="221">
          <cell r="U221">
            <v>270.82999999999976</v>
          </cell>
          <cell r="X221">
            <v>9794.190000000002</v>
          </cell>
          <cell r="Z221">
            <v>9728.210000000003</v>
          </cell>
        </row>
        <row r="223">
          <cell r="S223">
            <v>1087.4499999999998</v>
          </cell>
          <cell r="U223">
            <v>-1.1</v>
          </cell>
          <cell r="X223">
            <v>3272.0599999999995</v>
          </cell>
          <cell r="Z223">
            <v>2890.8899999999994</v>
          </cell>
        </row>
        <row r="224">
          <cell r="S224">
            <v>6802.45</v>
          </cell>
          <cell r="X224">
            <v>21468.420000000002</v>
          </cell>
          <cell r="Z224">
            <v>18566.279999999995</v>
          </cell>
        </row>
        <row r="225">
          <cell r="Z225">
            <v>-223.76000000000084</v>
          </cell>
        </row>
        <row r="226">
          <cell r="U226">
            <v>-19.99</v>
          </cell>
          <cell r="Z226">
            <v>-17.85</v>
          </cell>
        </row>
        <row r="227">
          <cell r="Z227">
            <v>379.2400000000073</v>
          </cell>
        </row>
        <row r="228">
          <cell r="U228">
            <v>3162.2699999999995</v>
          </cell>
          <cell r="X228">
            <v>4701.45</v>
          </cell>
          <cell r="Z228">
            <v>4313.77</v>
          </cell>
        </row>
        <row r="229">
          <cell r="U229">
            <v>647.05</v>
          </cell>
          <cell r="X229">
            <v>962</v>
          </cell>
          <cell r="Z229">
            <v>882.68</v>
          </cell>
        </row>
        <row r="230">
          <cell r="U230">
            <v>-8490.01</v>
          </cell>
          <cell r="X230">
            <v>28898.589999999997</v>
          </cell>
          <cell r="Z230">
            <v>19149.96</v>
          </cell>
        </row>
        <row r="232">
          <cell r="U232">
            <v>160.26</v>
          </cell>
          <cell r="X232">
            <v>242.93000000000004</v>
          </cell>
          <cell r="Z232">
            <v>231.34000000000003</v>
          </cell>
        </row>
        <row r="233">
          <cell r="U233">
            <v>32.79</v>
          </cell>
          <cell r="X233">
            <v>49.690000000000005</v>
          </cell>
          <cell r="Z233">
            <v>47.36000000000001</v>
          </cell>
        </row>
        <row r="234">
          <cell r="U234">
            <v>-426.22</v>
          </cell>
          <cell r="X234">
            <v>1144.39</v>
          </cell>
          <cell r="Z234">
            <v>702.05</v>
          </cell>
        </row>
        <row r="235">
          <cell r="U235">
            <v>-92.61000000000001</v>
          </cell>
          <cell r="X235">
            <v>229148.74</v>
          </cell>
          <cell r="Z235">
            <v>201531.71000000002</v>
          </cell>
        </row>
        <row r="236">
          <cell r="S236">
            <v>12.19</v>
          </cell>
        </row>
        <row r="237">
          <cell r="X237">
            <v>65.22</v>
          </cell>
          <cell r="Z237">
            <v>77.09</v>
          </cell>
        </row>
        <row r="238">
          <cell r="Z238">
            <v>-0.02</v>
          </cell>
        </row>
        <row r="239">
          <cell r="Z239">
            <v>-0.01</v>
          </cell>
        </row>
        <row r="241">
          <cell r="U241">
            <v>-0.13000000000000256</v>
          </cell>
          <cell r="X241">
            <v>373.58</v>
          </cell>
          <cell r="Z241">
            <v>305.16999999999996</v>
          </cell>
        </row>
        <row r="242">
          <cell r="Z242">
            <v>-0.18</v>
          </cell>
        </row>
        <row r="244">
          <cell r="U244">
            <v>-126.2600000000002</v>
          </cell>
          <cell r="X244">
            <v>14066.119999999999</v>
          </cell>
          <cell r="Z244">
            <v>11768.49</v>
          </cell>
        </row>
        <row r="246">
          <cell r="S246">
            <v>2341.4299999999994</v>
          </cell>
          <cell r="U246">
            <v>-3.4099999999999997</v>
          </cell>
          <cell r="W246">
            <v>9793.84</v>
          </cell>
          <cell r="Z246">
            <v>8066.220000000001</v>
          </cell>
        </row>
        <row r="247">
          <cell r="S247">
            <v>50.18</v>
          </cell>
          <cell r="Z247">
            <v>-0.01</v>
          </cell>
        </row>
        <row r="248">
          <cell r="S248">
            <v>1832.21</v>
          </cell>
          <cell r="U248">
            <v>-865.5799999999999</v>
          </cell>
          <cell r="W248">
            <v>13980.329999999998</v>
          </cell>
          <cell r="Z248">
            <v>10644.319999999998</v>
          </cell>
        </row>
        <row r="249">
          <cell r="S249">
            <v>772.4</v>
          </cell>
          <cell r="Z249">
            <v>-0.5300000000001137</v>
          </cell>
        </row>
        <row r="250">
          <cell r="S250">
            <v>2268.48</v>
          </cell>
          <cell r="U250">
            <v>-6.64</v>
          </cell>
          <cell r="W250">
            <v>19081.999999999996</v>
          </cell>
          <cell r="Z250">
            <v>15924.659999999996</v>
          </cell>
        </row>
        <row r="251">
          <cell r="S251">
            <v>110.37</v>
          </cell>
        </row>
        <row r="252">
          <cell r="S252">
            <v>77.68</v>
          </cell>
        </row>
        <row r="253">
          <cell r="S253">
            <v>19.92</v>
          </cell>
        </row>
        <row r="254">
          <cell r="U254">
            <v>-58.96000000000001</v>
          </cell>
          <cell r="X254">
            <v>5895.1</v>
          </cell>
          <cell r="Z254">
            <v>4860.2300000000005</v>
          </cell>
        </row>
        <row r="257">
          <cell r="S257">
            <v>2739.9999999999995</v>
          </cell>
          <cell r="U257">
            <v>-6.16</v>
          </cell>
          <cell r="W257">
            <v>17702.6</v>
          </cell>
          <cell r="Z257">
            <v>14725.909999999998</v>
          </cell>
        </row>
        <row r="258">
          <cell r="X258">
            <v>293.42</v>
          </cell>
          <cell r="Z258">
            <v>428.06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F93" sqref="F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184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6"/>
      <c r="E3" s="114"/>
      <c r="F3" s="14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6">
        <v>42735</v>
      </c>
      <c r="H6" s="5"/>
    </row>
    <row r="7" spans="1:8" ht="38.25" customHeight="1" thickBot="1">
      <c r="A7" s="152" t="s">
        <v>13</v>
      </c>
      <c r="B7" s="153"/>
      <c r="C7" s="153"/>
      <c r="D7" s="154"/>
      <c r="E7" s="154"/>
      <c r="F7" s="154"/>
      <c r="G7" s="153"/>
      <c r="H7" s="155"/>
    </row>
    <row r="8" spans="1:8" ht="33" customHeight="1" thickBot="1">
      <c r="A8" s="40" t="s">
        <v>0</v>
      </c>
      <c r="B8" s="39" t="s">
        <v>1</v>
      </c>
      <c r="C8" s="41" t="s">
        <v>2</v>
      </c>
      <c r="D8" s="148" t="s">
        <v>3</v>
      </c>
      <c r="E8" s="149"/>
      <c r="F8" s="15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3" t="s">
        <v>15</v>
      </c>
      <c r="E9" s="114"/>
      <c r="F9" s="11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3" t="s">
        <v>18</v>
      </c>
      <c r="E10" s="114"/>
      <c r="F10" s="115"/>
      <c r="G10" s="63">
        <v>16235.33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3" t="s">
        <v>20</v>
      </c>
      <c r="E11" s="114"/>
      <c r="F11" s="115"/>
      <c r="G11" s="90">
        <f>'[1]Report'!$S$223+'[1]Report'!$S$224+'[1]Report'!$S$236+'[1]Report'!$S$246+'[1]Report'!$S$247+'[1]Report'!$S$248+'[1]Report'!$S$249+'[1]Report'!$S$250+'[1]Report'!$S$251+'[1]Report'!$S$252+'[1]Report'!$S$253+'[1]Report'!$S$257</f>
        <v>18114.76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6" t="s">
        <v>23</v>
      </c>
      <c r="E12" s="117"/>
      <c r="F12" s="118"/>
      <c r="G12" s="91">
        <f>G13+G14+G20+G21+G22+G23+G31</f>
        <v>84417.45999999999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6"/>
      <c r="G13" s="65">
        <f>'[1]Report'!$W$250+'[1]Report'!$U$250</f>
        <v>19075.359999999997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6"/>
      <c r="G14" s="92">
        <f>'[1]Report'!$W$246+'[1]Report'!$U$246</f>
        <v>9790.43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6"/>
      <c r="G15" s="95">
        <f>'[1]Report'!$Z$246+'[1]Report'!$Z$247</f>
        <v>8066.210000000001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6"/>
      <c r="G16" s="93">
        <f>'[1]Report'!$S$246+'[1]Report'!$S$247+'[1]Report'!$U$246+'[1]Report'!$W$246-'[1]Report'!$Z$246-'[1]Report'!$Z$247</f>
        <v>4115.829999999998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6"/>
      <c r="G17" s="65">
        <f>'[2]общий свод 2016 '!$K$721</f>
        <v>1745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6"/>
      <c r="G18" s="14">
        <f>G10</f>
        <v>16235.33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6"/>
      <c r="G19" s="73">
        <f>G18+G15-G17</f>
        <v>22556.54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9" t="s">
        <v>32</v>
      </c>
      <c r="E20" s="120"/>
      <c r="F20" s="121"/>
      <c r="G20" s="65">
        <f>'[1]Report'!$W$257+'[1]Report'!$U$257</f>
        <v>17696.44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3" t="s">
        <v>151</v>
      </c>
      <c r="E21" s="114"/>
      <c r="F21" s="115"/>
      <c r="G21" s="64">
        <f>'[1]Report'!$W$248+'[1]Report'!$U$248</f>
        <v>13114.749999999998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3" t="s">
        <v>152</v>
      </c>
      <c r="E22" s="114"/>
      <c r="F22" s="115"/>
      <c r="G22" s="64">
        <f>'[1]Report'!$X$223</f>
        <v>3272.0599999999995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7" t="s">
        <v>153</v>
      </c>
      <c r="E23" s="128"/>
      <c r="F23" s="129"/>
      <c r="G23" s="64">
        <f>'[1]Report'!$X$224</f>
        <v>21468.420000000002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3" t="s">
        <v>35</v>
      </c>
      <c r="E24" s="114"/>
      <c r="F24" s="115"/>
      <c r="G24" s="87">
        <f>G25+G26+G27+G28+G29+G30</f>
        <v>70817.73999999999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6" t="s">
        <v>38</v>
      </c>
      <c r="E25" s="117"/>
      <c r="F25" s="118"/>
      <c r="G25" s="82">
        <f>'[1]Report'!$Z$223+'[1]Report'!$Z$224+'[1]Report'!$Z$246+'[1]Report'!$Z$247+'[1]Report'!$Z$248+'[1]Report'!$Z$249+'[1]Report'!$Z$250+'[1]Report'!$Z$257</f>
        <v>70817.73999999999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6"/>
      <c r="G35" s="66">
        <f>G24+G10</f>
        <v>87053.06999999999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6"/>
      <c r="G37" s="73">
        <f>G19</f>
        <v>22556.54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6"/>
      <c r="G38" s="88">
        <f>G11+G12-G24</f>
        <v>31714.479999999996</v>
      </c>
      <c r="H38" s="49"/>
    </row>
    <row r="39" spans="1:8" ht="38.25" customHeight="1" thickBot="1">
      <c r="A39" s="133" t="s">
        <v>58</v>
      </c>
      <c r="B39" s="134"/>
      <c r="C39" s="134"/>
      <c r="D39" s="134"/>
      <c r="E39" s="134"/>
      <c r="F39" s="153"/>
      <c r="G39" s="134"/>
      <c r="H39" s="15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1745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4.15</v>
      </c>
      <c r="F42" s="80" t="s">
        <v>136</v>
      </c>
      <c r="G42" s="60">
        <v>3810334293</v>
      </c>
      <c r="H42" s="61">
        <f>G13</f>
        <v>19075.359999999997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17696.44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13114.749999999998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3272.0599999999995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21468.420000000002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1"/>
      <c r="G47" s="106"/>
      <c r="H47" s="61">
        <f>SUM(H41:H46)</f>
        <v>76372.03</v>
      </c>
    </row>
    <row r="48" spans="1:8" ht="19.5" customHeight="1" thickBot="1">
      <c r="A48" s="133" t="s">
        <v>64</v>
      </c>
      <c r="B48" s="134"/>
      <c r="C48" s="134"/>
      <c r="D48" s="134"/>
      <c r="E48" s="134"/>
      <c r="F48" s="134"/>
      <c r="G48" s="134"/>
      <c r="H48" s="13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6" t="s">
        <v>74</v>
      </c>
      <c r="B53" s="157"/>
      <c r="C53" s="157"/>
      <c r="D53" s="157"/>
      <c r="E53" s="157"/>
      <c r="F53" s="157"/>
      <c r="G53" s="157"/>
      <c r="H53" s="15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5" t="s">
        <v>57</v>
      </c>
      <c r="E59" s="126"/>
      <c r="F59" s="57">
        <f>D66+E66+F66+G66+H66</f>
        <v>41602.16999999994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152.50352061121538</v>
      </c>
      <c r="E63" s="76">
        <f>E64/117.48</f>
        <v>306.42705141300644</v>
      </c>
      <c r="F63" s="76">
        <f>F64/12</f>
        <v>832.7775000000001</v>
      </c>
      <c r="G63" s="77">
        <f>G64/18.26</f>
        <v>1093.1664841182912</v>
      </c>
      <c r="H63" s="78">
        <f>H64/0.88</f>
        <v>4142.772727272727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'[1]Report'!$X$235</f>
        <v>229148.74</v>
      </c>
      <c r="E64" s="94">
        <f>'[1]Report'!$X$228+'[1]Report'!$X$229+'[1]Report'!$X$230+'[1]Report'!$X$232+'[1]Report'!$X$233+'[1]Report'!$X$234</f>
        <v>35999.049999999996</v>
      </c>
      <c r="F64" s="65">
        <f>'[1]Report'!$X$218+'[1]Report'!$X$221</f>
        <v>9993.330000000002</v>
      </c>
      <c r="G64" s="72">
        <f>'[1]Report'!$X$244+'[1]Report'!$X$254</f>
        <v>19961.22</v>
      </c>
      <c r="H64" s="68">
        <f>'[1]Report'!$X$223+'[1]Report'!$X$241</f>
        <v>3645.6399999999994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'[1]Report'!$Z$227+'[1]Report'!$Z$235+'[1]Report'!$Z$242</f>
        <v>201910.77000000005</v>
      </c>
      <c r="E65" s="65">
        <f>'[1]Report'!$Z$225+'[1]Report'!$Z$226+'[1]Report'!$Z$228+'[1]Report'!$Z$229+'[1]Report'!$Z$230+'[1]Report'!$Z$232+'[1]Report'!$Z$233+'[1]Report'!$Z$234+'[1]Report'!$Z$238+'[1]Report'!$Z$239</f>
        <v>25085.52</v>
      </c>
      <c r="F65" s="94">
        <f>'[1]Report'!$Z$218+'[1]Report'!$Z$221</f>
        <v>9911.060000000003</v>
      </c>
      <c r="G65" s="69">
        <f>'[1]Report'!$Z$219+'[1]Report'!$Z$220+'[1]Report'!$Z$244+'[1]Report'!$Z$254</f>
        <v>17042.4</v>
      </c>
      <c r="H65" s="69">
        <f>'[1]Report'!$Z$223+'[1]Report'!$Z$241</f>
        <v>3196.0599999999995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27237.969999999943</v>
      </c>
      <c r="E66" s="76">
        <f>E64-E65</f>
        <v>10913.529999999995</v>
      </c>
      <c r="F66" s="76">
        <f>F64-F65</f>
        <v>82.26999999999862</v>
      </c>
      <c r="G66" s="78">
        <f>G64-G65</f>
        <v>2918.8199999999997</v>
      </c>
      <c r="H66" s="78">
        <f>H64-H65</f>
        <v>449.5799999999999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D64+'[1]Report'!$U$235</f>
        <v>229056.13</v>
      </c>
      <c r="E67" s="70">
        <f>E64+'[1]Report'!$U$226+'[1]Report'!$U$228+'[1]Report'!$U$229+'[1]Report'!$U$230+'[1]Report'!$U$232+'[1]Report'!$U$233+'[1]Report'!$U$234</f>
        <v>31065.199999999993</v>
      </c>
      <c r="F67" s="70">
        <f>F64+'[1]Report'!$U$218+'[1]Report'!$U$221</f>
        <v>10264.090000000002</v>
      </c>
      <c r="G67" s="71">
        <f>G64+'[1]Report'!$U$244+'[1]Report'!$U$254</f>
        <v>19776.000000000004</v>
      </c>
      <c r="H67" s="71">
        <f>H64+'[1]Report'!$U$223+'[1]Report'!$U$241</f>
        <v>3644.4099999999994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-92.60999999998603</v>
      </c>
      <c r="E68" s="44">
        <f>E67-E64</f>
        <v>-4933.850000000002</v>
      </c>
      <c r="F68" s="44">
        <f>F67-F64</f>
        <v>270.7600000000002</v>
      </c>
      <c r="G68" s="44">
        <f>G67-G64</f>
        <v>-185.21999999999753</v>
      </c>
      <c r="H68" s="44">
        <f>H67-H64</f>
        <v>-1.2300000000000182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7" t="s">
        <v>145</v>
      </c>
      <c r="E70" s="108"/>
      <c r="F70" s="108"/>
      <c r="G70" s="108"/>
      <c r="H70" s="10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3" t="s">
        <v>101</v>
      </c>
      <c r="B72" s="134"/>
      <c r="C72" s="134"/>
      <c r="D72" s="134"/>
      <c r="E72" s="134"/>
      <c r="F72" s="134"/>
      <c r="G72" s="134"/>
      <c r="H72" s="13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185</v>
      </c>
      <c r="F73" s="105"/>
      <c r="G73" s="106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6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6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7"/>
      <c r="F76" s="108"/>
      <c r="G76" s="109"/>
      <c r="H76" s="26">
        <f>D68+E68+F68+G68+H68</f>
        <v>-4942.149999999985</v>
      </c>
    </row>
    <row r="77" spans="1:8" ht="25.5" customHeight="1" thickBot="1">
      <c r="A77" s="133" t="s">
        <v>107</v>
      </c>
      <c r="B77" s="134"/>
      <c r="C77" s="134"/>
      <c r="D77" s="134"/>
      <c r="E77" s="134"/>
      <c r="F77" s="134"/>
      <c r="G77" s="134"/>
      <c r="H77" s="13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4</v>
      </c>
      <c r="F78" s="105"/>
      <c r="G78" s="10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0">
        <v>2</v>
      </c>
      <c r="F79" s="111"/>
      <c r="G79" s="11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2" t="s">
        <v>115</v>
      </c>
      <c r="D86" s="123"/>
      <c r="E86" s="124"/>
    </row>
    <row r="87" spans="1:5" ht="18.75" customHeight="1" thickBot="1">
      <c r="A87" s="29">
        <v>2</v>
      </c>
      <c r="B87" s="4" t="s">
        <v>116</v>
      </c>
      <c r="C87" s="122" t="s">
        <v>117</v>
      </c>
      <c r="D87" s="123"/>
      <c r="E87" s="124"/>
    </row>
    <row r="88" spans="1:5" ht="16.5" customHeight="1" thickBot="1">
      <c r="A88" s="29">
        <v>3</v>
      </c>
      <c r="B88" s="4" t="s">
        <v>118</v>
      </c>
      <c r="C88" s="122" t="s">
        <v>119</v>
      </c>
      <c r="D88" s="123"/>
      <c r="E88" s="124"/>
    </row>
    <row r="89" spans="1:5" ht="13.5" thickBot="1">
      <c r="A89" s="29">
        <v>4</v>
      </c>
      <c r="B89" s="4" t="s">
        <v>16</v>
      </c>
      <c r="C89" s="122" t="s">
        <v>120</v>
      </c>
      <c r="D89" s="123"/>
      <c r="E89" s="124"/>
    </row>
    <row r="90" spans="1:5" ht="24" customHeight="1" thickBot="1">
      <c r="A90" s="29">
        <v>5</v>
      </c>
      <c r="B90" s="4" t="s">
        <v>86</v>
      </c>
      <c r="C90" s="122" t="s">
        <v>121</v>
      </c>
      <c r="D90" s="123"/>
      <c r="E90" s="124"/>
    </row>
    <row r="91" spans="1:5" ht="21" customHeight="1" thickBot="1">
      <c r="A91" s="30">
        <v>6</v>
      </c>
      <c r="B91" s="31" t="s">
        <v>122</v>
      </c>
      <c r="C91" s="122" t="s">
        <v>123</v>
      </c>
      <c r="D91" s="123"/>
      <c r="E91" s="124"/>
    </row>
    <row r="93" ht="12.75">
      <c r="B93" t="s">
        <v>178</v>
      </c>
    </row>
    <row r="94" spans="2:4" ht="12.75">
      <c r="B94" s="96" t="s">
        <v>179</v>
      </c>
      <c r="C94" s="96" t="s">
        <v>180</v>
      </c>
      <c r="D94" s="96" t="s">
        <v>181</v>
      </c>
    </row>
    <row r="95" spans="2:4" ht="12.75">
      <c r="B95" s="96" t="s">
        <v>182</v>
      </c>
      <c r="C95" s="97">
        <f>'[1]Report'!$X$258</f>
        <v>293.42</v>
      </c>
      <c r="D95" s="97">
        <f>'[1]Report'!$Z$258</f>
        <v>428.06</v>
      </c>
    </row>
    <row r="96" spans="2:4" ht="12.75">
      <c r="B96" s="96" t="s">
        <v>183</v>
      </c>
      <c r="C96" s="97">
        <f>'[1]Report'!$X$237</f>
        <v>65.22</v>
      </c>
      <c r="D96" s="97">
        <f>'[1]Report'!$Z$237</f>
        <v>77.09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2017-03-20T01:04:56Z</dcterms:modified>
  <cp:category/>
  <cp:version/>
  <cp:contentType/>
  <cp:contentStatus/>
</cp:coreProperties>
</file>