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'2.8.'!$A$1:$H$111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<sst xmlns="http://schemas.openxmlformats.org/spreadsheetml/2006/main" count="291" uniqueCount="186">
  <si>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</si>
  <si>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</si>
  <si>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</si>
  <si>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</si>
  <si>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</si>
  <si>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</si>
  <si>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</si>
  <si>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</si>
  <si>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</si>
  <si>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</si>
  <si>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</si>
  <si>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</si>
  <si>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</si>
  <si>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</si>
  <si>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</si>
  <si>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</si>
  <si>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</si>
  <si>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</si>
  <si>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</si>
  <si>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</si>
  <si>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</si>
  <si>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</si>
  <si>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</si>
  <si>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</si>
  <si>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</si>
  <si>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</si>
  <si>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</si>
  <si>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</si>
  <si>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</si>
  <si>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</si>
  <si>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</si>
  <si>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</si>
  <si>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</si>
  <si>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</si>
  <si>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</si>
  <si>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</si>
  <si>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</si>
  <si>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</si>
  <si>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</si>
  <si>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</si>
  <si>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</si>
  <si>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</si>
  <si>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</si>
  <si>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</si>
  <si>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</si>
  <si>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</si>
  <si>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</si>
  <si>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</si>
  <si>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</si>
  <si>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</si>
  <si>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</si>
  <si>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</si>
  <si>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</si>
  <si>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</si>
  <si>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</si>
  <si>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</si>
  <si>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</si>
  <si>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</si>
  <si>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</si>
  <si>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</si>
  <si>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</si>
  <si>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</si>
  <si>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</si>
  <si>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</si>
  <si>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</si>
  <si>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</si>
  <si>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</si>
  <si>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</si>
  <si>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</si>
  <si>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</si>
  <si>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</si>
  <si>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</si>
  <si>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</si>
  <si>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</si>
  <si>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</si>
  <si>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</si>
  <si>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</si>
  <si>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</si>
  <si>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</si>
  <si>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</si>
  <si>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</si>
  <si>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</si>
  <si>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</si>
  <si>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</si>
  <si>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</si>
  <si>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</si>
  <si>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</si>
  <si>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</si>
  <si>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</si>
  <si>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</si>
  <si>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</si>
  <si>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</si>
  <si>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</si>
  <si>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</si>
  <si>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</si>
  <si>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</si>
  <si>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</si>
  <si>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</si>
  <si>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</si>
  <si>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</si>
  <si>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</si>
  <si>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</si>
  <si>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</si>
  <si>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</si>
  <si>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</si>
  <si>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</si>
  <si>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</si>
  <si>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</si>
  <si>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</si>
  <si>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</si>
  <si>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</si>
  <si>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</si>
  <si>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</si>
  <si>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</si>
  <si>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</si>
  <si>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</si>
  <si>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</si>
  <si>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</si>
  <si>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</si>
  <si>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</si>
  <si>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</si>
  <si>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</si>
  <si>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</si>
  <si>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</si>
  <si>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</si>
  <si>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</si>
  <si>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</si>
  <si>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</si>
  <si>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</si>
  <si>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</si>
  <si>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</si>
  <si>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</si>
  <si>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</si>
  <si>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</si>
  <si>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</si>
  <si>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</si>
  <si>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</si>
  <si>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</si>
  <si>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</si>
  <si>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</si>
  <si>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</si>
  <si>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</si>
  <si>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</si>
  <si>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</si>
  <si>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</si>
  <si>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</si>
  <si>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</si>
  <si>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</si>
  <si>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</si>
  <si>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</si>
  <si>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</si>
  <si>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</si>
  <si>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</si>
  <si>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</si>
  <si>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</si>
  <si>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</si>
  <si>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</si>
  <si>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</si>
  <si>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</si>
  <si>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</si>
  <si>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</si>
  <si>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</si>
  <si>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</si>
  <si>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</si>
  <si>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</si>
  <si>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</si>
  <si>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</si>
  <si>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</si>
  <si>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</si>
  <si>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</si>
  <si>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</si>
  <si>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</si>
  <si>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</si>
  <si>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</si>
  <si>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</si>
  <si>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</si>
  <si>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</si>
  <si>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</si>
  <si>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ШАХТЕРСКАЯ, д.24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</si>
  <si>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</si>
  <si>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</si>
  <si>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</si>
  <si>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</si>
  <si>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</si>
  <si>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</si>
  <si>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10,1,3,14,16,12,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</si>
</sst>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0">
      <selection activeCell="L73" sqref="L7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178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18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42735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8"/>
      <c r="F9" s="11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8"/>
      <c r="F10" s="119"/>
      <c r="G10" s="63">
        <f>25879.71</f>
        <v>25879.71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8"/>
      <c r="F11" s="119"/>
      <c r="G11" s="90">
        <f>29684.15</f>
        <v>29684.15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0" t="s">
        <v>23</v>
      </c>
      <c r="E12" s="121"/>
      <c r="F12" s="12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5">
        <f>27777.36</f>
        <v>27777.36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92">
        <f>14865.6</f>
        <v>14865.6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93">
        <f>14019.72+36.94</f>
        <v>14056.66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94">
        <f>4303.53+64.73+14865.6-14019.72-36.94</f>
        <v>5177.200000000002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3">
        <f>29445</f>
        <v>29445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25879.71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3">
        <f>G18+G15-G17</f>
        <v>10491.369999999995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f>26870.52</f>
        <v>26870.52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7" t="s">
        <v>151</v>
      </c>
      <c r="E21" s="118"/>
      <c r="F21" s="119"/>
      <c r="G21" s="64">
        <f>20934.79</f>
        <v>20934.79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7" t="s">
        <v>152</v>
      </c>
      <c r="E22" s="118"/>
      <c r="F22" s="119"/>
      <c r="G22" s="64">
        <f>4966.7</f>
        <v>4966.7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1" t="s">
        <v>153</v>
      </c>
      <c r="E23" s="132"/>
      <c r="F23" s="133"/>
      <c r="G23" s="64">
        <f>32592.8</f>
        <v>32592.8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7" t="s">
        <v>35</v>
      </c>
      <c r="E24" s="118"/>
      <c r="F24" s="119"/>
      <c r="G24" s="87">
        <f>G25+G26+G27+G28+G29+G30</f>
        <v>135067.57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0" t="s">
        <v>38</v>
      </c>
      <c r="E25" s="121"/>
      <c r="F25" s="122"/>
      <c r="G25" s="82">
        <f>113666.3</f>
        <v>113666.3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08" t="s">
        <v>166</v>
      </c>
      <c r="E30" s="109"/>
      <c r="F30" s="109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8" t="s">
        <v>174</v>
      </c>
      <c r="E31" s="109"/>
      <c r="F31" s="10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8" t="s">
        <v>175</v>
      </c>
      <c r="E32" s="109"/>
      <c r="F32" s="109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8" t="s">
        <v>177</v>
      </c>
      <c r="E33" s="109"/>
      <c r="F33" s="10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8" t="s">
        <v>176</v>
      </c>
      <c r="E34" s="109"/>
      <c r="F34" s="10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8" t="s">
        <v>51</v>
      </c>
      <c r="E35" s="109"/>
      <c r="F35" s="110"/>
      <c r="G35" s="66">
        <f>G24+G10</f>
        <v>160947.28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8" t="s">
        <v>53</v>
      </c>
      <c r="E36" s="109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8" t="s">
        <v>55</v>
      </c>
      <c r="E37" s="109"/>
      <c r="F37" s="110"/>
      <c r="G37" s="73">
        <f>G19</f>
        <v>10491.369999999995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8" t="s">
        <v>57</v>
      </c>
      <c r="E38" s="109"/>
      <c r="F38" s="110"/>
      <c r="G38" s="88">
        <f>G11+G12-G24</f>
        <v>-102794.04000000001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29445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3.98</v>
      </c>
      <c r="F42" s="80" t="s">
        <v>136</v>
      </c>
      <c r="G42" s="60">
        <v>3810334293</v>
      </c>
      <c r="H42" s="61">
        <f>G13</f>
        <v>27777.36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26870.52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20934.79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4966.7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32592.8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5"/>
      <c r="G47" s="110"/>
      <c r="H47" s="61">
        <f>SUM(H41:H46)</f>
        <v>142587.17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9" t="s">
        <v>57</v>
      </c>
      <c r="E59" s="130"/>
      <c r="F59" s="57">
        <f>D66+E66+F66+G66+H66</f>
        <v>49788.880000000034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589.795114061968</v>
      </c>
      <c r="F63" s="76">
        <f>F64/12</f>
        <v>1324.765</v>
      </c>
      <c r="G63" s="77">
        <f>G64/18.26</f>
        <v>1822.1708652792986</v>
      </c>
      <c r="H63" s="78">
        <f>H64/0.88</f>
        <v>494.8636363636364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347828.94</f>
        <v>347828.94</v>
      </c>
      <c r="E64" s="65">
        <f>69289.13</f>
        <v>69289.13</v>
      </c>
      <c r="F64" s="65">
        <f>15897.18</f>
        <v>15897.18</v>
      </c>
      <c r="G64" s="72">
        <f>33272.84</f>
        <v>33272.84</v>
      </c>
      <c r="H64" s="68">
        <f>435.48</f>
        <v>435.48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306934.66</f>
        <v>306934.66</v>
      </c>
      <c r="E65" s="65">
        <f>64385.34</f>
        <v>64385.34</v>
      </c>
      <c r="F65" s="65">
        <f>14216.8</f>
        <v>14216.8</v>
      </c>
      <c r="G65" s="69">
        <f>31038.13</f>
        <v>31038.13</v>
      </c>
      <c r="H65" s="69">
        <f>359.76</f>
        <v>359.76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40894.28000000003</v>
      </c>
      <c r="E66" s="76">
        <f>E64-E65</f>
        <v>4903.790000000008</v>
      </c>
      <c r="F66" s="76">
        <f>F64-F65</f>
        <v>1680.380000000001</v>
      </c>
      <c r="G66" s="78">
        <f>G64-G65</f>
        <v>2234.7099999999955</v>
      </c>
      <c r="H66" s="78">
        <f>H64-H65</f>
        <v>75.72000000000003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347828.94+0</f>
        <v>347828.94</v>
      </c>
      <c r="E67" s="70">
        <f>69289.13+-7454.29</f>
        <v>61834.840000000004</v>
      </c>
      <c r="F67" s="70">
        <f>15897.18+-8.6</f>
        <v>15888.58</v>
      </c>
      <c r="G67" s="71">
        <f>33272.84+-104.67</f>
        <v>33168.17</v>
      </c>
      <c r="H67" s="71">
        <f>435.48+-1.97</f>
        <v>433.51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-7454.290000000001</v>
      </c>
      <c r="F68" s="44">
        <f>F67-F64</f>
        <v>-8.600000000000364</v>
      </c>
      <c r="G68" s="44">
        <f>G67-G64</f>
        <v>-104.66999999999825</v>
      </c>
      <c r="H68" s="44">
        <f>H67-H64</f>
        <v>-1.9700000000000273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1" t="s">
        <v>145</v>
      </c>
      <c r="E70" s="112"/>
      <c r="F70" s="112"/>
      <c r="G70" s="112"/>
      <c r="H70" s="11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8" t="s">
        <v>185</v>
      </c>
      <c r="F73" s="109"/>
      <c r="G73" s="110"/>
      <c r="H73" s="26">
        <v>19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8"/>
      <c r="F74" s="109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8"/>
      <c r="F75" s="109"/>
      <c r="G75" s="110"/>
      <c r="H75" s="26">
        <v>19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1"/>
      <c r="F76" s="112"/>
      <c r="G76" s="113"/>
      <c r="H76" s="26">
        <f>D68+E68+F68+G68+H68</f>
        <v>-7569.53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8">
        <v>2</v>
      </c>
      <c r="F78" s="109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4">
        <v>1</v>
      </c>
      <c r="F79" s="115"/>
      <c r="G79" s="11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5" t="s">
        <v>167</v>
      </c>
      <c r="F80" s="106"/>
      <c r="G80" s="106"/>
      <c r="H80" s="107"/>
    </row>
    <row r="81" ht="12.75">
      <c r="A81" s="1"/>
    </row>
    <row r="82" ht="12.75">
      <c r="A82" s="1"/>
    </row>
    <row r="83" spans="1:8" ht="38.25" customHeight="1">
      <c r="A83" s="104" t="s">
        <v>172</v>
      </c>
      <c r="B83" s="104"/>
      <c r="C83" s="104"/>
      <c r="D83" s="104"/>
      <c r="E83" s="104"/>
      <c r="F83" s="104"/>
      <c r="G83" s="104"/>
      <c r="H83" s="10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6" t="s">
        <v>115</v>
      </c>
      <c r="D86" s="127"/>
      <c r="E86" s="128"/>
    </row>
    <row r="87" spans="1:5" ht="18.75" customHeight="1" thickBot="1">
      <c r="A87" s="29">
        <v>2</v>
      </c>
      <c r="B87" s="4" t="s">
        <v>116</v>
      </c>
      <c r="C87" s="126" t="s">
        <v>117</v>
      </c>
      <c r="D87" s="127"/>
      <c r="E87" s="128"/>
    </row>
    <row r="88" spans="1:5" ht="16.5" customHeight="1" thickBot="1">
      <c r="A88" s="29">
        <v>3</v>
      </c>
      <c r="B88" s="4" t="s">
        <v>118</v>
      </c>
      <c r="C88" s="126" t="s">
        <v>119</v>
      </c>
      <c r="D88" s="127"/>
      <c r="E88" s="128"/>
    </row>
    <row r="89" spans="1:5" ht="13.5" thickBot="1">
      <c r="A89" s="29">
        <v>4</v>
      </c>
      <c r="B89" s="4" t="s">
        <v>16</v>
      </c>
      <c r="C89" s="126" t="s">
        <v>120</v>
      </c>
      <c r="D89" s="127"/>
      <c r="E89" s="128"/>
    </row>
    <row r="90" spans="1:5" ht="24" customHeight="1" thickBot="1">
      <c r="A90" s="29">
        <v>5</v>
      </c>
      <c r="B90" s="4" t="s">
        <v>86</v>
      </c>
      <c r="C90" s="126" t="s">
        <v>121</v>
      </c>
      <c r="D90" s="127"/>
      <c r="E90" s="128"/>
    </row>
    <row r="91" spans="1:5" ht="21" customHeight="1" thickBot="1">
      <c r="A91" s="30">
        <v>6</v>
      </c>
      <c r="B91" s="31" t="s">
        <v>122</v>
      </c>
      <c r="C91" s="126" t="s">
        <v>123</v>
      </c>
      <c r="D91" s="127"/>
      <c r="E91" s="128"/>
    </row>
    <row r="95" spans="2:3" ht="15">
      <c r="B95" s="101" t="s">
        <v>179</v>
      </c>
      <c r="C95" s="101"/>
    </row>
    <row r="96" spans="2:4" ht="26.25">
      <c r="B96" s="95" t="s">
        <v>180</v>
      </c>
      <c r="C96" s="96" t="s">
        <v>181</v>
      </c>
      <c r="D96" s="97" t="s">
        <v>182</v>
      </c>
    </row>
    <row r="97" spans="2:4" ht="22.5">
      <c r="B97" s="98" t="s">
        <v>183</v>
      </c>
      <c r="C97" s="99">
        <f>797.34</f>
        <v>797.34</v>
      </c>
      <c r="D97" s="100">
        <f>382.66</f>
        <v>382.66</v>
      </c>
    </row>
    <row r="98" spans="2:4" ht="22.5">
      <c r="B98" s="98" t="s">
        <v>184</v>
      </c>
      <c r="C98" s="99">
        <f>777.38</f>
        <v>777.38</v>
      </c>
      <c r="D98" s="100">
        <f>259.49</f>
        <v>259.49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5:C95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2017-03-15T01:48:30Z</dcterms:modified>
  <cp:category/>
  <cp:version/>
  <cp:contentType/>
  <cp:contentStatus/>
</cp:coreProperties>
</file>