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'2.8.'!$A$1:$H$113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<sst xmlns="http://schemas.openxmlformats.org/spreadsheetml/2006/main" count="289" uniqueCount="185">
  <si>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</si>
  <si>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</si>
  <si>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</si>
  <si>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</si>
  <si>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</si>
  <si>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</si>
  <si>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</si>
  <si>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</si>
  <si>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</si>
  <si>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</si>
  <si>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</si>
  <si>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</si>
  <si>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</si>
  <si>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</si>
  <si>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</si>
  <si>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</si>
  <si>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</si>
  <si>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</si>
  <si>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</si>
  <si>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</si>
  <si>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</si>
  <si>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</si>
  <si>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</si>
  <si>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</si>
  <si>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</si>
  <si>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</si>
  <si>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</si>
  <si>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</si>
  <si>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</si>
  <si>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</si>
  <si>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</si>
  <si>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</si>
  <si>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</si>
  <si>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</si>
  <si>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</si>
  <si>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</si>
  <si>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</si>
  <si>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</si>
  <si>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</si>
  <si>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</si>
  <si>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</si>
  <si>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</si>
  <si>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</si>
  <si>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</si>
  <si>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</si>
  <si>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</si>
  <si>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</si>
  <si>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</si>
  <si>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</si>
  <si>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</si>
  <si>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</si>
  <si>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</si>
  <si>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</si>
  <si>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</si>
  <si>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</si>
  <si>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</si>
  <si>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</si>
  <si>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</si>
  <si>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</si>
  <si>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</si>
  <si>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</si>
  <si>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</si>
  <si>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</si>
  <si>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</si>
  <si>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</si>
  <si>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</si>
  <si>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</si>
  <si>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</si>
  <si>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</si>
  <si>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</si>
  <si>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</si>
  <si>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</si>
  <si>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</si>
  <si>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</si>
  <si>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</si>
  <si>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</si>
  <si>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</si>
  <si>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</si>
  <si>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</si>
  <si>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</si>
  <si>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</si>
  <si>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</si>
  <si>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</si>
  <si>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</si>
  <si>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</si>
  <si>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</si>
  <si>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</si>
  <si>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</si>
  <si>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</si>
  <si>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</si>
  <si>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</si>
  <si>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</si>
  <si>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</si>
  <si>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</si>
  <si>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</si>
  <si>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</si>
  <si>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</si>
  <si>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</si>
  <si>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</si>
  <si>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</si>
  <si>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</si>
  <si>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</si>
  <si>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</si>
  <si>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</si>
  <si>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</si>
  <si>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</si>
  <si>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</si>
  <si>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</si>
  <si>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</si>
  <si>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</si>
  <si>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</si>
  <si>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</si>
  <si>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</si>
  <si>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</si>
  <si>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</si>
  <si>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</si>
  <si>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</si>
  <si>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</si>
  <si>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</si>
  <si>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</si>
  <si>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</si>
  <si>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</si>
  <si>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</si>
  <si>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</si>
  <si>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</si>
  <si>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</si>
  <si>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</si>
  <si>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</si>
  <si>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</si>
  <si>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</si>
  <si>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</si>
  <si>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</si>
  <si>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</si>
  <si>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</si>
  <si>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</si>
  <si>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</si>
  <si>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</si>
  <si>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</si>
  <si>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</si>
  <si>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</si>
  <si>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</si>
  <si>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</si>
  <si>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</si>
  <si>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</si>
  <si>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</si>
  <si>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</si>
  <si>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</si>
  <si>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</si>
  <si>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</si>
  <si>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</si>
  <si>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</si>
  <si>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</si>
  <si>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</si>
  <si>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</si>
  <si>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</si>
  <si>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</si>
  <si>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</si>
  <si>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</si>
  <si>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</si>
  <si>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</si>
  <si>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</si>
  <si>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</si>
  <si>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</si>
  <si>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</si>
  <si>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</si>
  <si>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</si>
  <si>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</si>
  <si>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</si>
  <si>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</si>
  <si>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</si>
  <si>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</si>
  <si>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</si>
  <si>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</si>
  <si>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</si>
  <si>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</si>
  <si>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</si>
  <si>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</si>
  <si>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</si>
  <si>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д.2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</si>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</sst>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8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7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6" t="s">
        <v>15</v>
      </c>
      <c r="E9" s="117"/>
      <c r="F9" s="118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6" t="s">
        <v>18</v>
      </c>
      <c r="E10" s="117"/>
      <c r="F10" s="118"/>
      <c r="G10" s="63">
        <f>3293.31</f>
        <v>3293.31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6" t="s">
        <v>20</v>
      </c>
      <c r="E11" s="117"/>
      <c r="F11" s="118"/>
      <c r="G11" s="90">
        <f>52259.38</f>
        <v>52259.38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9" t="s">
        <v>23</v>
      </c>
      <c r="E12" s="120"/>
      <c r="F12" s="121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7" t="s">
        <v>26</v>
      </c>
      <c r="E13" s="108"/>
      <c r="F13" s="109"/>
      <c r="G13" s="65">
        <f>20213.88</f>
        <v>20213.88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7" t="s">
        <v>29</v>
      </c>
      <c r="E14" s="108"/>
      <c r="F14" s="109"/>
      <c r="G14" s="92">
        <f>9339.6</f>
        <v>9339.6</v>
      </c>
      <c r="H14" s="5"/>
    </row>
    <row r="15" spans="1:8" ht="26.25" customHeight="1" thickBot="1">
      <c r="A15" s="4"/>
      <c r="B15" s="6"/>
      <c r="C15" s="3" t="s">
        <v>16</v>
      </c>
      <c r="D15" s="107" t="s">
        <v>156</v>
      </c>
      <c r="E15" s="108"/>
      <c r="F15" s="109"/>
      <c r="G15" s="93">
        <f>9382.22</f>
        <v>9382.22</v>
      </c>
      <c r="H15" s="5"/>
    </row>
    <row r="16" spans="1:8" ht="13.5" customHeight="1" thickBot="1">
      <c r="A16" s="4"/>
      <c r="B16" s="6"/>
      <c r="C16" s="3" t="s">
        <v>16</v>
      </c>
      <c r="D16" s="107" t="s">
        <v>157</v>
      </c>
      <c r="E16" s="108"/>
      <c r="F16" s="109"/>
      <c r="G16" s="94">
        <f>8010.55+263.6+9339.6-9382.22-3.38</f>
        <v>8228.150000000001</v>
      </c>
      <c r="H16" s="49"/>
    </row>
    <row r="17" spans="1:8" ht="13.5" customHeight="1" thickBot="1">
      <c r="A17" s="4"/>
      <c r="B17" s="6"/>
      <c r="C17" s="3" t="s">
        <v>16</v>
      </c>
      <c r="D17" s="107" t="s">
        <v>158</v>
      </c>
      <c r="E17" s="108"/>
      <c r="F17" s="109"/>
      <c r="G17" s="63">
        <f>29546</f>
        <v>29546</v>
      </c>
      <c r="H17" s="5"/>
    </row>
    <row r="18" spans="1:8" ht="24.75" customHeight="1" thickBot="1">
      <c r="A18" s="4"/>
      <c r="B18" s="6"/>
      <c r="C18" s="3" t="s">
        <v>16</v>
      </c>
      <c r="D18" s="107" t="s">
        <v>18</v>
      </c>
      <c r="E18" s="108"/>
      <c r="F18" s="109"/>
      <c r="G18" s="14">
        <f>G10</f>
        <v>3293.31</v>
      </c>
      <c r="H18" s="5"/>
    </row>
    <row r="19" spans="1:8" ht="27" customHeight="1" thickBot="1">
      <c r="A19" s="4"/>
      <c r="B19" s="6"/>
      <c r="C19" s="3" t="s">
        <v>16</v>
      </c>
      <c r="D19" s="107" t="s">
        <v>55</v>
      </c>
      <c r="E19" s="108"/>
      <c r="F19" s="109"/>
      <c r="G19" s="73">
        <f>G18+G15-G17</f>
        <v>-16870.47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2" t="s">
        <v>32</v>
      </c>
      <c r="E20" s="123"/>
      <c r="F20" s="124"/>
      <c r="G20" s="65">
        <f>16881.72</f>
        <v>16881.72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6" t="s">
        <v>151</v>
      </c>
      <c r="E21" s="117"/>
      <c r="F21" s="118"/>
      <c r="G21" s="64">
        <f>13036.29</f>
        <v>13036.29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6" t="s">
        <v>152</v>
      </c>
      <c r="E22" s="117"/>
      <c r="F22" s="118"/>
      <c r="G22" s="64">
        <f>3120.78</f>
        <v>3120.78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0" t="s">
        <v>153</v>
      </c>
      <c r="E23" s="131"/>
      <c r="F23" s="132"/>
      <c r="G23" s="64">
        <f>20477.04</f>
        <v>20477.04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6" t="s">
        <v>35</v>
      </c>
      <c r="E24" s="117"/>
      <c r="F24" s="118"/>
      <c r="G24" s="87">
        <f>G25+G26+G27+G28+G29+G30</f>
        <v>65774.15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9" t="s">
        <v>38</v>
      </c>
      <c r="E25" s="120"/>
      <c r="F25" s="121"/>
      <c r="G25" s="82">
        <f>65774.15</f>
        <v>65774.15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7" t="s">
        <v>41</v>
      </c>
      <c r="E26" s="108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7" t="s">
        <v>44</v>
      </c>
      <c r="E27" s="108"/>
      <c r="F27" s="109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7" t="s">
        <v>47</v>
      </c>
      <c r="E28" s="108"/>
      <c r="F28" s="109"/>
      <c r="G28" s="76"/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7" t="s">
        <v>124</v>
      </c>
      <c r="E29" s="108"/>
      <c r="F29" s="109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7" t="s">
        <v>166</v>
      </c>
      <c r="E30" s="108"/>
      <c r="F30" s="108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7" t="s">
        <v>174</v>
      </c>
      <c r="E31" s="108"/>
      <c r="F31" s="108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7" t="s">
        <v>175</v>
      </c>
      <c r="E32" s="108"/>
      <c r="F32" s="108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7" t="s">
        <v>177</v>
      </c>
      <c r="E33" s="108"/>
      <c r="F33" s="108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7" t="s">
        <v>176</v>
      </c>
      <c r="E34" s="108"/>
      <c r="F34" s="108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7" t="s">
        <v>51</v>
      </c>
      <c r="E35" s="108"/>
      <c r="F35" s="109"/>
      <c r="G35" s="66">
        <f>G24+G10</f>
        <v>69067.45999999999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7" t="s">
        <v>53</v>
      </c>
      <c r="E36" s="108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7" t="s">
        <v>55</v>
      </c>
      <c r="E37" s="108"/>
      <c r="F37" s="109"/>
      <c r="G37" s="73">
        <f>G19</f>
        <v>-16870.47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7" t="s">
        <v>57</v>
      </c>
      <c r="E38" s="108"/>
      <c r="F38" s="109"/>
      <c r="G38" s="88">
        <f>G11+G12-G24</f>
        <v>-10925.39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29546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4.61</v>
      </c>
      <c r="F42" s="80" t="s">
        <v>136</v>
      </c>
      <c r="G42" s="60">
        <v>3810334293</v>
      </c>
      <c r="H42" s="61">
        <f>G13</f>
        <v>20213.88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16881.72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13036.29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3120.78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20477.04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09"/>
      <c r="H47" s="61">
        <f>SUM(H41:H46)</f>
        <v>103275.71000000002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1" t="s">
        <v>141</v>
      </c>
      <c r="E49" s="102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1" t="s">
        <v>69</v>
      </c>
      <c r="E50" s="102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1" t="s">
        <v>71</v>
      </c>
      <c r="E51" s="102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1" t="s">
        <v>73</v>
      </c>
      <c r="E52" s="102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1" t="s">
        <v>15</v>
      </c>
      <c r="E54" s="102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1" t="s">
        <v>18</v>
      </c>
      <c r="E55" s="102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1" t="s">
        <v>20</v>
      </c>
      <c r="E56" s="102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1" t="s">
        <v>53</v>
      </c>
      <c r="E57" s="102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1" t="s">
        <v>55</v>
      </c>
      <c r="E58" s="102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8" t="s">
        <v>57</v>
      </c>
      <c r="E59" s="129"/>
      <c r="F59" s="57">
        <f>D66+E66+F66+G66+H66</f>
        <v>112204.52999999997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430.42705141300644</v>
      </c>
      <c r="F63" s="76">
        <f>F64/12</f>
        <v>179.72583333333333</v>
      </c>
      <c r="G63" s="77">
        <f>G64/18.26</f>
        <v>1726.0131434830228</v>
      </c>
      <c r="H63" s="78">
        <f>H64/0.88</f>
        <v>417.47727272727275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218529.3</f>
        <v>218529.3</v>
      </c>
      <c r="E64" s="65">
        <f>50566.57</f>
        <v>50566.57</v>
      </c>
      <c r="F64" s="65">
        <f>2156.71</f>
        <v>2156.71</v>
      </c>
      <c r="G64" s="72">
        <f>31517</f>
        <v>31517</v>
      </c>
      <c r="H64" s="68">
        <f>367.38</f>
        <v>367.38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142650.25</f>
        <v>142650.25</v>
      </c>
      <c r="E65" s="65">
        <f>27943.36</f>
        <v>27943.36</v>
      </c>
      <c r="F65" s="65">
        <f>198.15</f>
        <v>198.15</v>
      </c>
      <c r="G65" s="69">
        <f>19850.1</f>
        <v>19850.1</v>
      </c>
      <c r="H65" s="69">
        <f>290.57</f>
        <v>290.57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75879.04999999999</v>
      </c>
      <c r="E66" s="76">
        <f>E64-E65</f>
        <v>22623.21</v>
      </c>
      <c r="F66" s="76">
        <f>F64-F65</f>
        <v>1958.56</v>
      </c>
      <c r="G66" s="78">
        <f>G64-G65</f>
        <v>11666.900000000001</v>
      </c>
      <c r="H66" s="78">
        <f>H64-H65</f>
        <v>76.81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218529.3+0</f>
        <v>218529.3</v>
      </c>
      <c r="E67" s="70">
        <f>50566.57+-7449.39</f>
        <v>43117.18</v>
      </c>
      <c r="F67" s="70">
        <f>2156.71+0</f>
        <v>2156.71</v>
      </c>
      <c r="G67" s="71">
        <f>31517+-731.36</f>
        <v>30785.64</v>
      </c>
      <c r="H67" s="71">
        <f>367.38+0</f>
        <v>367.38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-7449.389999999999</v>
      </c>
      <c r="F68" s="44">
        <f>F67-F64</f>
        <v>0</v>
      </c>
      <c r="G68" s="44">
        <f>G67-G64</f>
        <v>-731.3600000000006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0" t="s">
        <v>145</v>
      </c>
      <c r="E70" s="111"/>
      <c r="F70" s="111"/>
      <c r="G70" s="111"/>
      <c r="H70" s="11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7"/>
      <c r="F73" s="108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7"/>
      <c r="F74" s="108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7"/>
      <c r="F75" s="108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0"/>
      <c r="F76" s="111"/>
      <c r="G76" s="112"/>
      <c r="H76" s="26">
        <f>D68+E68+F68+G68+H68</f>
        <v>-8180.75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7">
        <v>3</v>
      </c>
      <c r="F78" s="108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3">
        <v>1</v>
      </c>
      <c r="F79" s="114"/>
      <c r="G79" s="11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4" t="s">
        <v>167</v>
      </c>
      <c r="F80" s="105"/>
      <c r="G80" s="105"/>
      <c r="H80" s="106"/>
    </row>
    <row r="81" ht="12.75">
      <c r="A81" s="1"/>
    </row>
    <row r="82" ht="12.75">
      <c r="A82" s="1"/>
    </row>
    <row r="83" spans="1:8" ht="38.25" customHeight="1">
      <c r="A83" s="103" t="s">
        <v>172</v>
      </c>
      <c r="B83" s="103"/>
      <c r="C83" s="103"/>
      <c r="D83" s="103"/>
      <c r="E83" s="103"/>
      <c r="F83" s="103"/>
      <c r="G83" s="103"/>
      <c r="H83" s="103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5" t="s">
        <v>115</v>
      </c>
      <c r="D86" s="126"/>
      <c r="E86" s="127"/>
    </row>
    <row r="87" spans="1:5" ht="18.75" customHeight="1" thickBot="1">
      <c r="A87" s="29">
        <v>2</v>
      </c>
      <c r="B87" s="4" t="s">
        <v>116</v>
      </c>
      <c r="C87" s="125" t="s">
        <v>117</v>
      </c>
      <c r="D87" s="126"/>
      <c r="E87" s="127"/>
    </row>
    <row r="88" spans="1:5" ht="16.5" customHeight="1" thickBot="1">
      <c r="A88" s="29">
        <v>3</v>
      </c>
      <c r="B88" s="4" t="s">
        <v>118</v>
      </c>
      <c r="C88" s="125" t="s">
        <v>119</v>
      </c>
      <c r="D88" s="126"/>
      <c r="E88" s="127"/>
    </row>
    <row r="89" spans="1:5" ht="13.5" thickBot="1">
      <c r="A89" s="29">
        <v>4</v>
      </c>
      <c r="B89" s="4" t="s">
        <v>16</v>
      </c>
      <c r="C89" s="125" t="s">
        <v>120</v>
      </c>
      <c r="D89" s="126"/>
      <c r="E89" s="127"/>
    </row>
    <row r="90" spans="1:5" ht="24" customHeight="1" thickBot="1">
      <c r="A90" s="29">
        <v>5</v>
      </c>
      <c r="B90" s="4" t="s">
        <v>86</v>
      </c>
      <c r="C90" s="125" t="s">
        <v>121</v>
      </c>
      <c r="D90" s="126"/>
      <c r="E90" s="127"/>
    </row>
    <row r="91" spans="1:5" ht="21" customHeight="1" thickBot="1">
      <c r="A91" s="30">
        <v>6</v>
      </c>
      <c r="B91" s="31" t="s">
        <v>122</v>
      </c>
      <c r="C91" s="125" t="s">
        <v>123</v>
      </c>
      <c r="D91" s="126"/>
      <c r="E91" s="127"/>
    </row>
    <row r="95" spans="2:3" ht="15">
      <c r="B95" s="155" t="s">
        <v>179</v>
      </c>
      <c r="C95" s="155"/>
    </row>
    <row r="96" spans="2:4" ht="26.25">
      <c r="B96" s="95" t="s">
        <v>180</v>
      </c>
      <c r="C96" s="96" t="s">
        <v>181</v>
      </c>
      <c r="D96" s="97" t="s">
        <v>182</v>
      </c>
    </row>
    <row r="97" spans="2:4" ht="22.5">
      <c r="B97" s="98" t="s">
        <v>183</v>
      </c>
      <c r="C97" s="99">
        <f>1094.49</f>
        <v>1094.49</v>
      </c>
      <c r="D97" s="100">
        <f>198.15</f>
        <v>198.15</v>
      </c>
    </row>
    <row r="98" spans="2:4" ht="22.5">
      <c r="B98" s="98" t="s">
        <v>184</v>
      </c>
      <c r="C98" s="99">
        <f>700.61</f>
        <v>700.61</v>
      </c>
      <c r="D98" s="100">
        <f>150.87</f>
        <v>150.87</v>
      </c>
    </row>
  </sheetData>
  <sheetProtection/>
  <mergeCells count="70">
    <mergeCell ref="B95:C95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2017-03-15T01:52:37Z</dcterms:modified>
  <cp:category/>
  <cp:version/>
  <cp:contentType/>
  <cp:contentStatus/>
</cp:coreProperties>
</file>