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'2.8.'!$A$1:$H$114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<sst xmlns="http://schemas.openxmlformats.org/spreadsheetml/2006/main" count="290" uniqueCount="185">
  <si>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</si>
  <si>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</si>
  <si>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</si>
  <si>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</si>
  <si>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</si>
  <si>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</si>
  <si>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</si>
  <si>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</si>
  <si>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</si>
  <si>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</si>
  <si>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</si>
  <si>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</si>
  <si>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</si>
  <si>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</si>
  <si>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</si>
  <si>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</si>
  <si>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</si>
  <si>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</si>
  <si>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</si>
  <si>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</si>
  <si>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</si>
  <si>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</si>
  <si>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</si>
  <si>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</si>
  <si>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</si>
  <si>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</si>
  <si>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</si>
  <si>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</si>
  <si>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</si>
  <si>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</si>
  <si>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</si>
  <si>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</si>
  <si>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</si>
  <si>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</si>
  <si>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</si>
  <si>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</si>
  <si>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</si>
  <si>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</si>
  <si>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</si>
  <si>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</si>
  <si>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</si>
  <si>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</si>
  <si>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</si>
  <si>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</si>
  <si>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</si>
  <si>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</si>
  <si>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</si>
  <si>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</si>
  <si>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</si>
  <si>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</si>
  <si>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</si>
  <si>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</si>
  <si>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</si>
  <si>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</si>
  <si>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</si>
  <si>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</si>
  <si>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</si>
  <si>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</si>
  <si>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</si>
  <si>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</si>
  <si>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</si>
  <si>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</si>
  <si>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</si>
  <si>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</si>
  <si>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</si>
  <si>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</si>
  <si>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</si>
  <si>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</si>
  <si>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</si>
  <si>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</si>
  <si>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</si>
  <si>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</si>
  <si>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</si>
  <si>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</si>
  <si>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</si>
  <si>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</si>
  <si>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</si>
  <si>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</si>
  <si>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</si>
  <si>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</si>
  <si>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</si>
  <si>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</si>
  <si>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</si>
  <si>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</si>
  <si>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</si>
  <si>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</si>
  <si>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</si>
  <si>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</si>
  <si>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</si>
  <si>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</si>
  <si>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</si>
  <si>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</si>
  <si>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</si>
  <si>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</si>
  <si>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</si>
  <si>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</si>
  <si>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</si>
  <si>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</si>
  <si>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</si>
  <si>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</si>
  <si>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</si>
  <si>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</si>
  <si>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</si>
  <si>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</si>
  <si>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</si>
  <si>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</si>
  <si>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</si>
  <si>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</si>
  <si>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</si>
  <si>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</si>
  <si>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</si>
  <si>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</si>
  <si>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</si>
  <si>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</si>
  <si>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</si>
  <si>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</si>
  <si>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</si>
  <si>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</si>
  <si>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</si>
  <si>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</si>
  <si>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</si>
  <si>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</si>
  <si>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</si>
  <si>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</si>
  <si>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</si>
  <si>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</si>
  <si>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</si>
  <si>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</si>
  <si>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</si>
  <si>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</si>
  <si>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</si>
  <si>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</si>
  <si>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</si>
  <si>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</si>
  <si>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</si>
  <si>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</si>
  <si>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</si>
  <si>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</si>
  <si>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</si>
  <si>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</si>
  <si>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</si>
  <si>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</si>
  <si>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</si>
  <si>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</si>
  <si>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</si>
  <si>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</si>
  <si>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</si>
  <si>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</si>
  <si>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</si>
  <si>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</si>
  <si>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</si>
  <si>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</si>
  <si>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</si>
  <si>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</si>
  <si>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</si>
  <si>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</si>
  <si>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</si>
  <si>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</si>
  <si>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</si>
  <si>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</si>
  <si>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</si>
  <si>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</si>
  <si>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</si>
  <si>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</si>
  <si>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</si>
  <si>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</si>
  <si>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</si>
  <si>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</si>
  <si>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</si>
  <si>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</si>
  <si>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</si>
  <si>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</si>
  <si>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</si>
  <si>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</si>
  <si>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</si>
  <si>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</si>
  <si>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</si>
  <si>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</si>
  <si>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ШАХТЕРСКАЯ д. 43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</si>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</sst>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16" fillId="30" borderId="11" xfId="0" applyFont="1" applyFill="1" applyBorder="1" applyAlignment="1">
      <alignment vertical="top" wrapText="1"/>
    </xf>
    <xf numFmtId="0" fontId="39" fillId="0" borderId="33" xfId="0" applyFont="1" applyBorder="1" applyAlignment="1">
      <alignment wrapText="1"/>
    </xf>
    <xf numFmtId="0" fontId="47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8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9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69">
      <selection activeCell="L73" sqref="L7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1" t="s">
        <v>178</v>
      </c>
      <c r="B1" s="141"/>
      <c r="C1" s="141"/>
      <c r="D1" s="141"/>
      <c r="E1" s="141"/>
      <c r="F1" s="141"/>
      <c r="G1" s="141"/>
      <c r="H1" s="14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1"/>
      <c r="E3" s="119"/>
      <c r="F3" s="15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2"/>
      <c r="E4" s="143"/>
      <c r="F4" s="144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5"/>
      <c r="E5" s="146"/>
      <c r="F5" s="147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8"/>
      <c r="E6" s="149"/>
      <c r="F6" s="150"/>
      <c r="G6" s="36">
        <v>42735</v>
      </c>
      <c r="H6" s="5"/>
    </row>
    <row r="7" spans="1:8" ht="38.25" customHeight="1" thickBot="1">
      <c r="A7" s="157" t="s">
        <v>13</v>
      </c>
      <c r="B7" s="158"/>
      <c r="C7" s="158"/>
      <c r="D7" s="159"/>
      <c r="E7" s="159"/>
      <c r="F7" s="159"/>
      <c r="G7" s="158"/>
      <c r="H7" s="160"/>
    </row>
    <row r="8" spans="1:8" ht="33" customHeight="1" thickBot="1">
      <c r="A8" s="40" t="s">
        <v>0</v>
      </c>
      <c r="B8" s="39" t="s">
        <v>1</v>
      </c>
      <c r="C8" s="41" t="s">
        <v>2</v>
      </c>
      <c r="D8" s="153" t="s">
        <v>3</v>
      </c>
      <c r="E8" s="154"/>
      <c r="F8" s="15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8" t="s">
        <v>15</v>
      </c>
      <c r="E9" s="119"/>
      <c r="F9" s="12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8" t="s">
        <v>18</v>
      </c>
      <c r="E10" s="119"/>
      <c r="F10" s="120"/>
      <c r="G10" s="63">
        <f>9973.65</f>
        <v>9973.65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8" t="s">
        <v>20</v>
      </c>
      <c r="E11" s="119"/>
      <c r="F11" s="120"/>
      <c r="G11" s="90">
        <f>288.41</f>
        <v>288.41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1" t="s">
        <v>23</v>
      </c>
      <c r="E12" s="122"/>
      <c r="F12" s="123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9" t="s">
        <v>26</v>
      </c>
      <c r="E13" s="110"/>
      <c r="F13" s="111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9" t="s">
        <v>29</v>
      </c>
      <c r="E14" s="110"/>
      <c r="F14" s="111"/>
      <c r="G14" s="92">
        <f>2351.52</f>
        <v>2351.52</v>
      </c>
      <c r="H14" s="5"/>
    </row>
    <row r="15" spans="1:8" ht="26.25" customHeight="1" thickBot="1">
      <c r="A15" s="4"/>
      <c r="B15" s="6"/>
      <c r="C15" s="3" t="s">
        <v>16</v>
      </c>
      <c r="D15" s="109" t="s">
        <v>156</v>
      </c>
      <c r="E15" s="110"/>
      <c r="F15" s="111"/>
      <c r="G15" s="93">
        <f>2507.67</f>
        <v>2507.67</v>
      </c>
      <c r="H15" s="5"/>
    </row>
    <row r="16" spans="1:8" ht="13.5" customHeight="1" thickBot="1">
      <c r="A16" s="4"/>
      <c r="B16" s="6"/>
      <c r="C16" s="3" t="s">
        <v>16</v>
      </c>
      <c r="D16" s="109" t="s">
        <v>157</v>
      </c>
      <c r="E16" s="110"/>
      <c r="F16" s="111"/>
      <c r="G16" s="94">
        <f>288.66+2351.52-288.66</f>
        <v>2351.52</v>
      </c>
      <c r="H16" s="49"/>
    </row>
    <row r="17" spans="1:8" ht="13.5" customHeight="1" thickBot="1">
      <c r="A17" s="4"/>
      <c r="B17" s="6"/>
      <c r="C17" s="3" t="s">
        <v>16</v>
      </c>
      <c r="D17" s="109" t="s">
        <v>158</v>
      </c>
      <c r="E17" s="110"/>
      <c r="F17" s="111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9" t="s">
        <v>18</v>
      </c>
      <c r="E18" s="110"/>
      <c r="F18" s="111"/>
      <c r="G18" s="14">
        <f>G10</f>
        <v>9973.65</v>
      </c>
      <c r="H18" s="5"/>
    </row>
    <row r="19" spans="1:8" ht="27" customHeight="1" thickBot="1">
      <c r="A19" s="4"/>
      <c r="B19" s="6"/>
      <c r="C19" s="3" t="s">
        <v>16</v>
      </c>
      <c r="D19" s="109" t="s">
        <v>55</v>
      </c>
      <c r="E19" s="110"/>
      <c r="F19" s="111"/>
      <c r="G19" s="73">
        <f>G18+G15-G17</f>
        <v>12481.32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4" t="s">
        <v>32</v>
      </c>
      <c r="E20" s="125"/>
      <c r="F20" s="126"/>
      <c r="G20" s="65">
        <f>4250.4</f>
        <v>4250.4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8" t="s">
        <v>151</v>
      </c>
      <c r="E21" s="119"/>
      <c r="F21" s="120"/>
      <c r="G21" s="64">
        <f>3524.52</f>
        <v>3524.52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8" t="s">
        <v>152</v>
      </c>
      <c r="E22" s="119"/>
      <c r="F22" s="120"/>
      <c r="G22" s="64">
        <f>710.24</f>
        <v>710.24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2" t="s">
        <v>153</v>
      </c>
      <c r="E23" s="133"/>
      <c r="F23" s="134"/>
      <c r="G23" s="64">
        <f>5155.68</f>
        <v>5155.68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8" t="s">
        <v>35</v>
      </c>
      <c r="E24" s="119"/>
      <c r="F24" s="120"/>
      <c r="G24" s="87">
        <f>G25+G26+G27+G28+G29+G30</f>
        <v>16932.809999999998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1" t="s">
        <v>38</v>
      </c>
      <c r="E25" s="122"/>
      <c r="F25" s="123"/>
      <c r="G25" s="95">
        <f>16254.88</f>
        <v>16254.88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9" t="s">
        <v>41</v>
      </c>
      <c r="E26" s="110"/>
      <c r="F26" s="11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9" t="s">
        <v>44</v>
      </c>
      <c r="E27" s="110"/>
      <c r="F27" s="111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9" t="s">
        <v>47</v>
      </c>
      <c r="E28" s="110"/>
      <c r="F28" s="111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9" t="s">
        <v>124</v>
      </c>
      <c r="E29" s="110"/>
      <c r="F29" s="111"/>
      <c r="G29" s="70">
        <f>17.74+177.67+187.98+24.42+106.44+163.68</f>
        <v>677.9300000000001</v>
      </c>
      <c r="H29" s="83"/>
      <c r="I29" s="79"/>
    </row>
    <row r="30" spans="1:9" ht="13.5" customHeight="1" thickBot="1">
      <c r="A30" s="4"/>
      <c r="B30" s="13"/>
      <c r="C30" s="3"/>
      <c r="D30" s="109" t="s">
        <v>166</v>
      </c>
      <c r="E30" s="110"/>
      <c r="F30" s="110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9" t="s">
        <v>174</v>
      </c>
      <c r="E31" s="110"/>
      <c r="F31" s="11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9" t="s">
        <v>175</v>
      </c>
      <c r="E32" s="110"/>
      <c r="F32" s="110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9" t="s">
        <v>177</v>
      </c>
      <c r="E33" s="110"/>
      <c r="F33" s="11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9" t="s">
        <v>176</v>
      </c>
      <c r="E34" s="110"/>
      <c r="F34" s="11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9" t="s">
        <v>51</v>
      </c>
      <c r="E35" s="110"/>
      <c r="F35" s="111"/>
      <c r="G35" s="66">
        <f>G24+G10</f>
        <v>26906.46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9" t="s">
        <v>53</v>
      </c>
      <c r="E36" s="110"/>
      <c r="F36" s="11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9" t="s">
        <v>55</v>
      </c>
      <c r="E37" s="110"/>
      <c r="F37" s="111"/>
      <c r="G37" s="73">
        <f>G19</f>
        <v>12481.32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9" t="s">
        <v>57</v>
      </c>
      <c r="E38" s="110"/>
      <c r="F38" s="111"/>
      <c r="G38" s="88">
        <f>G11+G12-G24</f>
        <v>-14055.019999999997</v>
      </c>
      <c r="H38" s="49"/>
    </row>
    <row r="39" spans="1:8" ht="38.25" customHeight="1" thickBot="1">
      <c r="A39" s="138" t="s">
        <v>58</v>
      </c>
      <c r="B39" s="139"/>
      <c r="C39" s="139"/>
      <c r="D39" s="139"/>
      <c r="E39" s="139"/>
      <c r="F39" s="158"/>
      <c r="G39" s="139"/>
      <c r="H39" s="16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4250.4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3524.52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710.24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5155.68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6"/>
      <c r="G47" s="111"/>
      <c r="H47" s="61">
        <f>SUM(H41:H46)</f>
        <v>13640.84</v>
      </c>
    </row>
    <row r="48" spans="1:8" ht="19.5" customHeight="1" thickBot="1">
      <c r="A48" s="138" t="s">
        <v>64</v>
      </c>
      <c r="B48" s="139"/>
      <c r="C48" s="139"/>
      <c r="D48" s="139"/>
      <c r="E48" s="139"/>
      <c r="F48" s="139"/>
      <c r="G48" s="139"/>
      <c r="H48" s="14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3" t="s">
        <v>141</v>
      </c>
      <c r="E49" s="10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3" t="s">
        <v>69</v>
      </c>
      <c r="E50" s="10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3" t="s">
        <v>71</v>
      </c>
      <c r="E51" s="10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3" t="s">
        <v>73</v>
      </c>
      <c r="E52" s="104"/>
      <c r="F52" s="56">
        <v>0</v>
      </c>
      <c r="G52" s="51"/>
      <c r="H52" s="49"/>
    </row>
    <row r="53" spans="1:8" ht="18.75" customHeight="1" thickBot="1">
      <c r="A53" s="161" t="s">
        <v>74</v>
      </c>
      <c r="B53" s="162"/>
      <c r="C53" s="162"/>
      <c r="D53" s="162"/>
      <c r="E53" s="162"/>
      <c r="F53" s="162"/>
      <c r="G53" s="162"/>
      <c r="H53" s="16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3" t="s">
        <v>15</v>
      </c>
      <c r="E54" s="10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3" t="s">
        <v>18</v>
      </c>
      <c r="E55" s="10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3" t="s">
        <v>20</v>
      </c>
      <c r="E56" s="10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3" t="s">
        <v>53</v>
      </c>
      <c r="E57" s="10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3" t="s">
        <v>55</v>
      </c>
      <c r="E58" s="10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0" t="s">
        <v>57</v>
      </c>
      <c r="E59" s="131"/>
      <c r="F59" s="57">
        <f>D66+E66+F66+G66+H66</f>
        <v>3514.1599999999994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45.497276132107594</v>
      </c>
      <c r="F63" s="76">
        <f>F64/12</f>
        <v>173.27583333333334</v>
      </c>
      <c r="G63" s="77">
        <f>G64/18.26</f>
        <v>215.37513691128146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55021.08</f>
        <v>55021.08</v>
      </c>
      <c r="E64" s="65">
        <f>5345.02</f>
        <v>5345.02</v>
      </c>
      <c r="F64" s="65">
        <f>2079.31</f>
        <v>2079.31</v>
      </c>
      <c r="G64" s="72">
        <f>3932.75</f>
        <v>3932.75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51336.51</f>
        <v>51336.51</v>
      </c>
      <c r="E65" s="65">
        <f>5202.85</f>
        <v>5202.85</v>
      </c>
      <c r="F65" s="65">
        <f>3506.78</f>
        <v>3506.78</v>
      </c>
      <c r="G65" s="69">
        <f>2817.86</f>
        <v>2817.86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3684.5699999999997</v>
      </c>
      <c r="E66" s="76">
        <f>E64-E65</f>
        <v>142.17000000000007</v>
      </c>
      <c r="F66" s="76">
        <f>F64-F65</f>
        <v>-1427.4700000000003</v>
      </c>
      <c r="G66" s="78">
        <f>G64-G65</f>
        <v>1114.8899999999999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55021.08+0</f>
        <v>55021.08</v>
      </c>
      <c r="E67" s="70">
        <f>5345.02+-908.69</f>
        <v>4436.33</v>
      </c>
      <c r="F67" s="70">
        <f>2079.31+76.67</f>
        <v>2155.98</v>
      </c>
      <c r="G67" s="71">
        <f>3932.75+27.19</f>
        <v>3959.94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-908.6900000000005</v>
      </c>
      <c r="F68" s="44">
        <f>F67-F64</f>
        <v>76.67000000000007</v>
      </c>
      <c r="G68" s="44">
        <f>G67-G64</f>
        <v>27.190000000000055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5" t="s">
        <v>145</v>
      </c>
      <c r="E69" s="136"/>
      <c r="F69" s="136"/>
      <c r="G69" s="136"/>
      <c r="H69" s="13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2" t="s">
        <v>145</v>
      </c>
      <c r="E70" s="113"/>
      <c r="F70" s="113"/>
      <c r="G70" s="113"/>
      <c r="H70" s="11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8" t="s">
        <v>101</v>
      </c>
      <c r="B72" s="139"/>
      <c r="C72" s="139"/>
      <c r="D72" s="139"/>
      <c r="E72" s="139"/>
      <c r="F72" s="139"/>
      <c r="G72" s="139"/>
      <c r="H72" s="14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9"/>
      <c r="F73" s="110"/>
      <c r="G73" s="111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9"/>
      <c r="F74" s="110"/>
      <c r="G74" s="111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9"/>
      <c r="F75" s="110"/>
      <c r="G75" s="111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2"/>
      <c r="F76" s="113"/>
      <c r="G76" s="114"/>
      <c r="H76" s="26">
        <f>D68+E68+F68+G68+H68</f>
        <v>-804.8300000000004</v>
      </c>
    </row>
    <row r="77" spans="1:8" ht="25.5" customHeight="1" thickBot="1">
      <c r="A77" s="138" t="s">
        <v>107</v>
      </c>
      <c r="B77" s="139"/>
      <c r="C77" s="139"/>
      <c r="D77" s="139"/>
      <c r="E77" s="139"/>
      <c r="F77" s="139"/>
      <c r="G77" s="139"/>
      <c r="H77" s="14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9"/>
      <c r="F78" s="110"/>
      <c r="G78" s="111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5"/>
      <c r="F79" s="116"/>
      <c r="G79" s="11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6" t="s">
        <v>167</v>
      </c>
      <c r="F80" s="107"/>
      <c r="G80" s="107"/>
      <c r="H80" s="108"/>
    </row>
    <row r="81" ht="12.75">
      <c r="A81" s="1"/>
    </row>
    <row r="82" ht="12.75">
      <c r="A82" s="1"/>
    </row>
    <row r="83" spans="1:8" ht="38.25" customHeight="1">
      <c r="A83" s="105" t="s">
        <v>172</v>
      </c>
      <c r="B83" s="105"/>
      <c r="C83" s="105"/>
      <c r="D83" s="105"/>
      <c r="E83" s="105"/>
      <c r="F83" s="105"/>
      <c r="G83" s="105"/>
      <c r="H83" s="10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  <row r="97" spans="2:3" ht="15">
      <c r="B97" s="102" t="s">
        <v>179</v>
      </c>
      <c r="C97" s="102"/>
    </row>
    <row r="98" spans="2:4" ht="26.25">
      <c r="B98" s="96" t="s">
        <v>180</v>
      </c>
      <c r="C98" s="97" t="s">
        <v>181</v>
      </c>
      <c r="D98" s="98" t="s">
        <v>182</v>
      </c>
    </row>
    <row r="99" spans="2:4" ht="22.5">
      <c r="B99" s="99" t="s">
        <v>183</v>
      </c>
      <c r="C99" s="100">
        <v>0</v>
      </c>
      <c r="D99" s="101">
        <v>0</v>
      </c>
    </row>
    <row r="100" spans="2:4" ht="22.5">
      <c r="B100" s="99" t="s">
        <v>184</v>
      </c>
      <c r="C100" s="100">
        <v>0</v>
      </c>
      <c r="D100" s="101">
        <v>0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7:C97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2017-03-15T01:49:10Z</dcterms:modified>
  <cp:category/>
  <cp:version/>
  <cp:contentType/>
  <cp:contentStatus/>
</cp:coreProperties>
</file>