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Лист1" sheetId="1" r:id="rId1"/>
    <sheet name="Лист2" sheetId="2" r:id="rId2"/>
    <sheet name="2.8." sheetId="3" r:id="rId3"/>
    <sheet name="Лист3" sheetId="4" r:id="rId4"/>
  </sheets>
  <externalReferences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'2.8.'!$A$1:$H$104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<sst xmlns="http://schemas.openxmlformats.org/spreadsheetml/2006/main" count="291" uniqueCount="187">
  <si>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</si>
  <si>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</si>
  <si>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</si>
  <si>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</si>
  <si>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</si>
  <si>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</si>
  <si>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</si>
  <si>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</si>
  <si>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</si>
  <si>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</si>
  <si>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</si>
  <si>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</si>
  <si>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</si>
  <si>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</si>
  <si>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</si>
  <si>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</si>
  <si>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</si>
  <si>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</si>
  <si>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</si>
  <si>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</si>
  <si>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</si>
  <si>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</si>
  <si>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</si>
  <si>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</si>
  <si>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</si>
  <si>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</si>
  <si>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</si>
  <si>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</si>
  <si>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</si>
  <si>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</si>
  <si>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</si>
  <si>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</si>
  <si>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</si>
  <si>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</si>
  <si>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</si>
  <si>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</si>
  <si>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</si>
  <si>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</si>
  <si>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</si>
  <si>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</si>
  <si>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</si>
  <si>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</si>
  <si>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</si>
  <si>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</si>
  <si>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</si>
  <si>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</si>
  <si>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</si>
  <si>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</si>
  <si>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</si>
  <si>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</si>
  <si>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</si>
  <si>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</si>
  <si>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</si>
  <si>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</si>
  <si>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</si>
  <si>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</si>
  <si>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</si>
  <si>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</si>
  <si>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</si>
  <si>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</si>
  <si>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</si>
  <si>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</si>
  <si>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</si>
  <si>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</si>
  <si>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</si>
  <si>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</si>
  <si>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</si>
  <si>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</si>
  <si>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</si>
  <si>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</si>
  <si>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</si>
  <si>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</si>
  <si>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</si>
  <si>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</si>
  <si>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</si>
  <si>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</si>
  <si>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</si>
  <si>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</si>
  <si>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</si>
  <si>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</si>
  <si>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</si>
  <si>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</si>
  <si>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</si>
  <si>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</si>
  <si>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</si>
  <si>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</si>
  <si>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</si>
  <si>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</si>
  <si>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</si>
  <si>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</si>
  <si>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</si>
  <si>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</si>
  <si>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</si>
  <si>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</si>
  <si>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</si>
  <si>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</si>
  <si>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</si>
  <si>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</si>
  <si>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</si>
  <si>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</si>
  <si>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</si>
  <si>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</si>
  <si>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</si>
  <si>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</si>
  <si>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</si>
  <si>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</si>
  <si>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</si>
  <si>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</si>
  <si>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</si>
  <si>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</si>
  <si>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</si>
  <si>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</si>
  <si>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</si>
  <si>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</si>
  <si>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</si>
  <si>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</si>
  <si>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</si>
  <si>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</si>
  <si>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</si>
  <si>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</si>
  <si>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</si>
  <si>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</si>
  <si>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</si>
  <si>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</si>
  <si>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</si>
  <si>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</si>
  <si>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</si>
  <si>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</si>
  <si>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</si>
  <si>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</si>
  <si>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</si>
  <si>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</si>
  <si>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</si>
  <si>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</si>
  <si>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</si>
  <si>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</si>
  <si>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</si>
  <si>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</si>
  <si>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</si>
  <si>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</si>
  <si>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</si>
  <si>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</si>
  <si>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</si>
  <si>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</si>
  <si>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</si>
  <si>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</si>
  <si>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</si>
  <si>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</si>
  <si>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</si>
  <si>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</si>
  <si>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</si>
  <si>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</si>
  <si>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</si>
  <si>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</si>
  <si>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</si>
  <si>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</si>
  <si>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</si>
  <si>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</si>
  <si>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</si>
  <si>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</si>
  <si>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</si>
  <si>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</si>
  <si>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</si>
  <si>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</si>
  <si>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</si>
  <si>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</si>
  <si>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</si>
  <si>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</si>
  <si>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</si>
  <si>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</si>
  <si>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</si>
  <si>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</si>
  <si>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</si>
  <si>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</si>
  <si>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</si>
  <si>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</si>
  <si>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</si>
  <si>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</si>
  <si>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начислено юр. лицам</t>
  </si>
  <si>
    <t>оплачено юрлицами</t>
  </si>
  <si>
    <t>в том числе оплачено текущего ремонта юрлицами</t>
  </si>
  <si>
    <t>задолженность юрлиц на начало периода</t>
  </si>
  <si>
    <t>задолженность юрлиц на конец периода</t>
  </si>
  <si>
    <t>остаток на конец года</t>
  </si>
  <si>
    <t>остаток на нач.года с 2016 года (оплата)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</si>
  <si>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АМБУЛАТОРНАЯ, д. 1                                                                                                                                                                                за 2017  год</t>
  </si>
  <si>
    <t>с 1 по 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</si>
</sst>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_р_.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0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33" borderId="33" xfId="0" applyNumberFormat="1" applyFont="1" applyFill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1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justify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42" xfId="0" applyFont="1" applyFill="1" applyBorder="1" applyAlignment="1">
      <alignment horizontal="center" vertical="top" wrapText="1"/>
    </xf>
    <xf numFmtId="0" fontId="0" fillId="36" borderId="43" xfId="0" applyFont="1" applyFill="1" applyBorder="1" applyAlignment="1">
      <alignment horizontal="center" vertical="top" wrapText="1"/>
    </xf>
    <xf numFmtId="0" fontId="0" fillId="36" borderId="44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3;&#1077;&#1085;&#1077;&#1088;&#1072;&#1090;&#1086;&#1088;&#1099;\&#1046;&#1069;&#1059;%203\25%20&#1076;&#1086;&#1084;&#1086;&#1074;%20&#1043;&#1077;&#1085;&#1077;&#1088;&#1072;&#1090;&#1086;&#1088;%20&#1087;&#1086;%20&#1085;&#1072;&#1095;&#1080;&#1089;&#1083;&#1077;&#1085;&#1080;&#1103;&#1084;%20&#1040;&#1052;&#1041;&#1059;&#1051;&#1040;&#1058;&#1054;&#1056;&#1053;&#1040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W11">
            <v>25.83</v>
          </cell>
          <cell r="Z11">
            <v>30.8</v>
          </cell>
        </row>
        <row r="12">
          <cell r="W12">
            <v>86.04</v>
          </cell>
          <cell r="Z12">
            <v>71.63</v>
          </cell>
        </row>
        <row r="20">
          <cell r="W20">
            <v>509.28999999999996</v>
          </cell>
          <cell r="Z20">
            <v>-258.49</v>
          </cell>
        </row>
        <row r="21">
          <cell r="W21">
            <v>777.09</v>
          </cell>
          <cell r="Z21">
            <v>-394.4100000000001</v>
          </cell>
        </row>
        <row r="22">
          <cell r="W22">
            <v>836.85</v>
          </cell>
          <cell r="Z22">
            <v>-424.74</v>
          </cell>
        </row>
        <row r="24">
          <cell r="W24">
            <v>920.5500000000001</v>
          </cell>
          <cell r="Z24">
            <v>-463.23</v>
          </cell>
        </row>
        <row r="25">
          <cell r="U25">
            <v>0</v>
          </cell>
          <cell r="W25">
            <v>61.940000000000005</v>
          </cell>
          <cell r="Z25">
            <v>-0.0899999999999963</v>
          </cell>
        </row>
        <row r="26">
          <cell r="S26">
            <v>131.37</v>
          </cell>
          <cell r="W26">
            <v>2352.7200000000003</v>
          </cell>
          <cell r="Z26">
            <v>2188.52</v>
          </cell>
        </row>
        <row r="27">
          <cell r="S27">
            <v>995.7800000000001</v>
          </cell>
          <cell r="W27">
            <v>18276.84</v>
          </cell>
          <cell r="Z27">
            <v>16979.52</v>
          </cell>
        </row>
        <row r="31">
          <cell r="U31">
            <v>-258.75</v>
          </cell>
          <cell r="W31">
            <v>9360.48</v>
          </cell>
          <cell r="Z31">
            <v>10263.84</v>
          </cell>
        </row>
        <row r="32">
          <cell r="U32">
            <v>-55.68</v>
          </cell>
          <cell r="W32">
            <v>2014.18</v>
          </cell>
          <cell r="Z32">
            <v>2196.2799999999997</v>
          </cell>
        </row>
        <row r="33">
          <cell r="Z33">
            <v>26.35</v>
          </cell>
        </row>
        <row r="34">
          <cell r="W34">
            <v>207.36</v>
          </cell>
          <cell r="Z34">
            <v>250.79000000000002</v>
          </cell>
        </row>
        <row r="35">
          <cell r="U35">
            <v>-13.43</v>
          </cell>
          <cell r="W35">
            <v>138.68</v>
          </cell>
          <cell r="Z35">
            <v>125.25000000000003</v>
          </cell>
        </row>
        <row r="36">
          <cell r="W36">
            <v>44.61</v>
          </cell>
          <cell r="Z36">
            <v>53.50999999999999</v>
          </cell>
        </row>
        <row r="37">
          <cell r="U37">
            <v>-2.77</v>
          </cell>
          <cell r="W37">
            <v>28.7</v>
          </cell>
          <cell r="Z37">
            <v>25.93</v>
          </cell>
        </row>
        <row r="38">
          <cell r="W38">
            <v>72032.82</v>
          </cell>
          <cell r="Z38">
            <v>79190.15999999999</v>
          </cell>
        </row>
        <row r="39">
          <cell r="U39">
            <v>-62.2</v>
          </cell>
          <cell r="W39">
            <v>427.58</v>
          </cell>
          <cell r="Z39">
            <v>463.34</v>
          </cell>
        </row>
        <row r="45">
          <cell r="S45">
            <v>347.78</v>
          </cell>
          <cell r="W45">
            <v>5602.1900000000005</v>
          </cell>
          <cell r="Z45">
            <v>5949.970000000001</v>
          </cell>
        </row>
        <row r="46">
          <cell r="S46">
            <v>530.4100000000001</v>
          </cell>
          <cell r="W46">
            <v>8547.990000000002</v>
          </cell>
          <cell r="Z46">
            <v>9078.400000000001</v>
          </cell>
        </row>
        <row r="47">
          <cell r="S47">
            <v>516.98</v>
          </cell>
          <cell r="W47">
            <v>9205.349999999999</v>
          </cell>
          <cell r="Z47">
            <v>9722.329999999998</v>
          </cell>
        </row>
        <row r="49">
          <cell r="S49">
            <v>628.5999999999999</v>
          </cell>
          <cell r="W49">
            <v>10126.05</v>
          </cell>
          <cell r="Z49">
            <v>10754.65</v>
          </cell>
        </row>
        <row r="50">
          <cell r="W50">
            <v>663.82</v>
          </cell>
          <cell r="Z50">
            <v>756.46</v>
          </cell>
        </row>
        <row r="51">
          <cell r="U51">
            <v>-174.86</v>
          </cell>
          <cell r="W51">
            <v>4496.45</v>
          </cell>
          <cell r="Z51">
            <v>3290.1799999999994</v>
          </cell>
        </row>
        <row r="52">
          <cell r="U52">
            <v>-22.8</v>
          </cell>
          <cell r="W52">
            <v>1438.84</v>
          </cell>
          <cell r="Z52">
            <v>1082.25</v>
          </cell>
        </row>
        <row r="53">
          <cell r="U53">
            <v>47.480000000000004</v>
          </cell>
          <cell r="W53">
            <v>328.74</v>
          </cell>
          <cell r="Z53">
            <v>268.88</v>
          </cell>
        </row>
        <row r="54">
          <cell r="W54">
            <v>229.86</v>
          </cell>
        </row>
        <row r="55">
          <cell r="W55">
            <v>73.88</v>
          </cell>
          <cell r="Z55">
            <v>47.13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9.140625" style="0" hidden="1" customWidth="1"/>
  </cols>
  <sheetData>
    <row r="1" spans="1:8" ht="62.25" customHeight="1">
      <c r="A1" s="135" t="s">
        <v>185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1"/>
      <c r="E3" s="121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5">
        <v>43465</v>
      </c>
      <c r="H6" s="5"/>
    </row>
    <row r="7" spans="1:8" ht="38.25" customHeight="1" thickBot="1">
      <c r="A7" s="166" t="s">
        <v>13</v>
      </c>
      <c r="B7" s="167"/>
      <c r="C7" s="167"/>
      <c r="D7" s="168"/>
      <c r="E7" s="168"/>
      <c r="F7" s="168"/>
      <c r="G7" s="167"/>
      <c r="H7" s="169"/>
    </row>
    <row r="8" spans="1:8" ht="33" customHeight="1" thickBot="1">
      <c r="A8" s="39" t="s">
        <v>0</v>
      </c>
      <c r="B8" s="38" t="s">
        <v>1</v>
      </c>
      <c r="C8" s="40" t="s">
        <v>2</v>
      </c>
      <c r="D8" s="163" t="s">
        <v>3</v>
      </c>
      <c r="E8" s="164"/>
      <c r="F8" s="165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0" t="s">
        <v>15</v>
      </c>
      <c r="E9" s="121"/>
      <c r="F9" s="122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0" t="s">
        <v>18</v>
      </c>
      <c r="E10" s="121"/>
      <c r="F10" s="122"/>
      <c r="G10" s="63">
        <v>49339.34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0" t="s">
        <v>20</v>
      </c>
      <c r="E11" s="121"/>
      <c r="F11" s="122"/>
      <c r="G11" s="64">
        <f>'[1]Report'!$S$26+'[1]Report'!$S$27+'[1]Report'!$S$45+'[1]Report'!$S$46+'[1]Report'!$S$47+'[1]Report'!$S$49</f>
        <v>3150.92</v>
      </c>
      <c r="H11" s="48"/>
    </row>
    <row r="12" spans="1:8" ht="51.75" customHeight="1" thickBot="1">
      <c r="A12" s="4" t="s">
        <v>21</v>
      </c>
      <c r="B12" s="76" t="s">
        <v>22</v>
      </c>
      <c r="C12" s="3" t="s">
        <v>16</v>
      </c>
      <c r="D12" s="145" t="s">
        <v>23</v>
      </c>
      <c r="E12" s="146"/>
      <c r="F12" s="147"/>
      <c r="G12" s="62">
        <v>576480.57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7" t="s">
        <v>26</v>
      </c>
      <c r="E13" s="118"/>
      <c r="F13" s="119"/>
      <c r="G13" s="65">
        <f>'[1]Report'!$W$22+'[1]Report'!$W$47</f>
        <v>10042.199999999999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7" t="s">
        <v>29</v>
      </c>
      <c r="E14" s="118"/>
      <c r="F14" s="119"/>
      <c r="G14" s="65">
        <f>'[1]Report'!$W$20+'[1]Report'!$W$45</f>
        <v>6111.4800000000005</v>
      </c>
      <c r="H14" s="5"/>
    </row>
    <row r="15" spans="1:8" ht="26.25" customHeight="1" thickBot="1">
      <c r="A15" s="4"/>
      <c r="B15" s="6"/>
      <c r="C15" s="3" t="s">
        <v>16</v>
      </c>
      <c r="D15" s="117" t="s">
        <v>156</v>
      </c>
      <c r="E15" s="118"/>
      <c r="F15" s="119"/>
      <c r="G15" s="100">
        <f>'[1]Report'!$Z$20+'[1]Report'!$Z$45</f>
        <v>5691.480000000001</v>
      </c>
      <c r="H15" s="5"/>
    </row>
    <row r="16" spans="1:8" ht="13.5" customHeight="1" thickBot="1">
      <c r="A16" s="4"/>
      <c r="B16" s="6"/>
      <c r="C16" s="3" t="s">
        <v>16</v>
      </c>
      <c r="D16" s="117" t="s">
        <v>157</v>
      </c>
      <c r="E16" s="118"/>
      <c r="F16" s="119"/>
      <c r="G16" s="66">
        <v>767.78</v>
      </c>
      <c r="H16" s="48"/>
    </row>
    <row r="17" spans="1:8" ht="13.5" customHeight="1" thickBot="1">
      <c r="A17" s="4"/>
      <c r="B17" s="6"/>
      <c r="C17" s="3" t="s">
        <v>16</v>
      </c>
      <c r="D17" s="117" t="s">
        <v>158</v>
      </c>
      <c r="E17" s="118"/>
      <c r="F17" s="119"/>
      <c r="G17" s="65">
        <v>472</v>
      </c>
      <c r="H17" s="5"/>
    </row>
    <row r="18" spans="1:8" ht="24.75" customHeight="1" thickBot="1">
      <c r="A18" s="4"/>
      <c r="B18" s="6"/>
      <c r="C18" s="3" t="s">
        <v>16</v>
      </c>
      <c r="D18" s="117" t="s">
        <v>18</v>
      </c>
      <c r="E18" s="118"/>
      <c r="F18" s="119"/>
      <c r="G18" s="14">
        <f>G10</f>
        <v>49339.34</v>
      </c>
      <c r="H18" s="5"/>
    </row>
    <row r="19" spans="1:8" ht="27" customHeight="1" thickBot="1">
      <c r="A19" s="4"/>
      <c r="B19" s="6"/>
      <c r="C19" s="3" t="s">
        <v>16</v>
      </c>
      <c r="D19" s="117" t="s">
        <v>55</v>
      </c>
      <c r="E19" s="118"/>
      <c r="F19" s="119"/>
      <c r="G19" s="75">
        <f>G18+G15-G17</f>
        <v>54558.82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'[1]Report'!$W$49+'[1]Report'!$W$24</f>
        <v>11046.599999999999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0" t="s">
        <v>151</v>
      </c>
      <c r="E21" s="121"/>
      <c r="F21" s="122"/>
      <c r="G21" s="64">
        <f>'[1]Report'!$W$21+'[1]Report'!$W$46</f>
        <v>9325.080000000002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0" t="s">
        <v>152</v>
      </c>
      <c r="E22" s="121"/>
      <c r="F22" s="122"/>
      <c r="G22" s="64">
        <f>'[1]Report'!$W$26</f>
        <v>2352.7200000000003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8" t="s">
        <v>153</v>
      </c>
      <c r="E23" s="149"/>
      <c r="F23" s="150"/>
      <c r="G23" s="64">
        <f>'[1]Report'!$W$27</f>
        <v>18276.84</v>
      </c>
      <c r="H23" s="5"/>
    </row>
    <row r="24" spans="1:8" ht="26.25" customHeight="1" thickBot="1">
      <c r="A24" s="4" t="s">
        <v>42</v>
      </c>
      <c r="B24" s="76" t="s">
        <v>34</v>
      </c>
      <c r="C24" s="3" t="s">
        <v>16</v>
      </c>
      <c r="D24" s="120" t="s">
        <v>35</v>
      </c>
      <c r="E24" s="121"/>
      <c r="F24" s="122"/>
      <c r="G24" s="67">
        <v>601240.05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'[1]Report'!$Z$20+'[1]Report'!$Z$21+'[1]Report'!$Z$22+'[1]Report'!$Z$24+'[1]Report'!$Z$26+'[1]Report'!$Z$27+'[1]Report'!$Z$45+'[1]Report'!$Z$46+'[1]Report'!$Z$47+'[1]Report'!$Z$49</f>
        <v>53132.520000000004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7" t="s">
        <v>41</v>
      </c>
      <c r="E26" s="118"/>
      <c r="F26" s="119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7" t="s">
        <v>44</v>
      </c>
      <c r="E27" s="118"/>
      <c r="F27" s="119"/>
      <c r="G27" s="82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7" t="s">
        <v>47</v>
      </c>
      <c r="E28" s="118"/>
      <c r="F28" s="119"/>
      <c r="G28" s="77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7" t="s">
        <v>124</v>
      </c>
      <c r="E29" s="118"/>
      <c r="F29" s="119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17" t="s">
        <v>178</v>
      </c>
      <c r="E30" s="118"/>
      <c r="F30" s="170"/>
      <c r="G30" s="97">
        <v>0</v>
      </c>
      <c r="H30" s="48"/>
      <c r="I30" s="79"/>
    </row>
    <row r="31" spans="1:9" ht="13.5" customHeight="1" thickBot="1">
      <c r="A31" s="4"/>
      <c r="B31" s="13"/>
      <c r="C31" s="3"/>
      <c r="D31" s="117" t="s">
        <v>179</v>
      </c>
      <c r="E31" s="118"/>
      <c r="F31" s="118"/>
      <c r="G31" s="97">
        <v>0</v>
      </c>
      <c r="H31" s="48"/>
      <c r="I31" s="79"/>
    </row>
    <row r="32" spans="1:9" ht="13.5" customHeight="1" thickBot="1">
      <c r="A32" s="4"/>
      <c r="B32" s="13"/>
      <c r="C32" s="3"/>
      <c r="D32" s="117" t="s">
        <v>180</v>
      </c>
      <c r="E32" s="118"/>
      <c r="F32" s="118"/>
      <c r="G32" s="97">
        <v>0</v>
      </c>
      <c r="H32" s="48"/>
      <c r="I32" s="79"/>
    </row>
    <row r="33" spans="1:9" ht="13.5" customHeight="1" thickBot="1">
      <c r="A33" s="4"/>
      <c r="B33" s="13"/>
      <c r="C33" s="3"/>
      <c r="D33" s="117" t="s">
        <v>181</v>
      </c>
      <c r="E33" s="118"/>
      <c r="F33" s="118"/>
      <c r="G33" s="98">
        <v>0</v>
      </c>
      <c r="H33" s="48"/>
      <c r="I33" s="79"/>
    </row>
    <row r="34" spans="1:9" ht="13.5" customHeight="1" thickBot="1">
      <c r="A34" s="4"/>
      <c r="B34" s="13"/>
      <c r="C34" s="3"/>
      <c r="D34" s="117" t="s">
        <v>182</v>
      </c>
      <c r="E34" s="118"/>
      <c r="F34" s="118"/>
      <c r="G34" s="99">
        <f>G33+G30-G31</f>
        <v>0</v>
      </c>
      <c r="H34" s="48"/>
      <c r="I34" s="79"/>
    </row>
    <row r="35" spans="1:8" ht="35.25" customHeight="1" thickBot="1">
      <c r="A35" s="4" t="s">
        <v>56</v>
      </c>
      <c r="B35" s="76" t="s">
        <v>51</v>
      </c>
      <c r="C35" s="3" t="s">
        <v>16</v>
      </c>
      <c r="D35" s="117" t="s">
        <v>51</v>
      </c>
      <c r="E35" s="118"/>
      <c r="F35" s="119"/>
      <c r="G35" s="68">
        <f>G24+G10</f>
        <v>650579.39</v>
      </c>
      <c r="H35" s="49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17" t="s">
        <v>53</v>
      </c>
      <c r="E36" s="118"/>
      <c r="F36" s="119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7" t="s">
        <v>55</v>
      </c>
      <c r="E37" s="118"/>
      <c r="F37" s="119"/>
      <c r="G37" s="75">
        <f>G19</f>
        <v>54558.82</v>
      </c>
      <c r="H37" s="46"/>
    </row>
    <row r="38" spans="1:8" ht="39" customHeight="1" thickBot="1">
      <c r="A38" s="4" t="s">
        <v>167</v>
      </c>
      <c r="B38" s="4" t="s">
        <v>155</v>
      </c>
      <c r="C38" s="3" t="s">
        <v>16</v>
      </c>
      <c r="D38" s="117" t="s">
        <v>57</v>
      </c>
      <c r="E38" s="118"/>
      <c r="F38" s="119"/>
      <c r="G38" s="48">
        <v>168127.72</v>
      </c>
      <c r="H38" s="48"/>
    </row>
    <row r="39" spans="1:8" ht="38.25" customHeight="1" thickBot="1">
      <c r="A39" s="132" t="s">
        <v>58</v>
      </c>
      <c r="B39" s="133"/>
      <c r="C39" s="133"/>
      <c r="D39" s="133"/>
      <c r="E39" s="133"/>
      <c r="F39" s="167"/>
      <c r="G39" s="133"/>
      <c r="H39" s="169"/>
    </row>
    <row r="40" spans="1:8" ht="68.25" thickBot="1">
      <c r="A40" s="4" t="s">
        <v>168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472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107">
        <v>3.5</v>
      </c>
      <c r="F42" s="80" t="s">
        <v>136</v>
      </c>
      <c r="G42" s="59">
        <v>3810334293</v>
      </c>
      <c r="H42" s="60">
        <f>G13</f>
        <v>10042.199999999999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1" t="s">
        <v>137</v>
      </c>
      <c r="G43" s="59">
        <v>3848000155</v>
      </c>
      <c r="H43" s="60">
        <f>G20</f>
        <v>11046.599999999999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1" t="s">
        <v>138</v>
      </c>
      <c r="G44" s="59">
        <v>3837003965</v>
      </c>
      <c r="H44" s="60">
        <f>G21</f>
        <v>9325.080000000002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2352.7200000000003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18276.84</v>
      </c>
    </row>
    <row r="47" spans="1:8" ht="40.5" customHeight="1" thickBot="1">
      <c r="A47" s="4" t="s">
        <v>169</v>
      </c>
      <c r="B47" s="4" t="s">
        <v>62</v>
      </c>
      <c r="C47" s="3" t="s">
        <v>16</v>
      </c>
      <c r="D47" s="4"/>
      <c r="E47" s="4"/>
      <c r="F47" s="174"/>
      <c r="G47" s="119"/>
      <c r="H47" s="60">
        <f>SUM(H41:H46)</f>
        <v>51515.44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0" t="s">
        <v>170</v>
      </c>
      <c r="B49" s="50" t="s">
        <v>66</v>
      </c>
      <c r="C49" s="51" t="s">
        <v>67</v>
      </c>
      <c r="D49" s="130" t="s">
        <v>141</v>
      </c>
      <c r="E49" s="131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30" t="s">
        <v>69</v>
      </c>
      <c r="E50" s="131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30" t="s">
        <v>71</v>
      </c>
      <c r="E51" s="131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30" t="s">
        <v>73</v>
      </c>
      <c r="E52" s="131"/>
      <c r="F52" s="55">
        <v>0</v>
      </c>
      <c r="G52" s="50"/>
      <c r="H52" s="48"/>
    </row>
    <row r="53" spans="1:8" ht="18.75" customHeight="1" thickBot="1">
      <c r="A53" s="127" t="s">
        <v>74</v>
      </c>
      <c r="B53" s="128"/>
      <c r="C53" s="128"/>
      <c r="D53" s="128"/>
      <c r="E53" s="128"/>
      <c r="F53" s="128"/>
      <c r="G53" s="128"/>
      <c r="H53" s="129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30" t="s">
        <v>15</v>
      </c>
      <c r="E54" s="131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30" t="s">
        <v>18</v>
      </c>
      <c r="E55" s="131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30" t="s">
        <v>20</v>
      </c>
      <c r="E56" s="131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30" t="s">
        <v>53</v>
      </c>
      <c r="E57" s="131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30" t="s">
        <v>55</v>
      </c>
      <c r="E58" s="131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75" t="s">
        <v>57</v>
      </c>
      <c r="E59" s="176"/>
      <c r="F59" s="56">
        <f>D66+E66+F66+G66+H66</f>
        <v>-6673.239999999981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9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87">
        <f>D64/1638.64</f>
        <v>43.95890494556462</v>
      </c>
      <c r="E63" s="87">
        <f>E64/140.38</f>
        <v>124.69546944009122</v>
      </c>
      <c r="F63" s="87">
        <f>F64/14.34</f>
        <v>7.801255230125523</v>
      </c>
      <c r="G63" s="88">
        <f>G64/22.34</f>
        <v>356.78648164726945</v>
      </c>
      <c r="H63" s="86">
        <f>H64/0.99</f>
        <v>321.6363636363637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'[1]Report'!$W$38</f>
        <v>72032.82</v>
      </c>
      <c r="E64" s="65">
        <f>'[1]Report'!$U$31+'[1]Report'!$U$32+'[1]Report'!$U$35+'[1]Report'!$U$37+'[1]Report'!$U$51+'[1]Report'!$U$52+'[1]Report'!$W$31+'[1]Report'!$W$32+'[1]Report'!$W$34+'[1]Report'!$W$35+'[1]Report'!$W$36+'[1]Report'!$W$37+'[1]Report'!$W$51+'[1]Report'!$W$52+'[1]Report'!$W$54+'[1]Report'!$W$55</f>
        <v>17504.750000000004</v>
      </c>
      <c r="F64" s="65">
        <f>'[1]Report'!$W$11+'[1]Report'!$W$12</f>
        <v>111.87</v>
      </c>
      <c r="G64" s="74">
        <v>7970.61</v>
      </c>
      <c r="H64" s="70">
        <v>318.42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'[1]Report'!$Z$38</f>
        <v>79190.15999999999</v>
      </c>
      <c r="E65" s="65">
        <f>'[1]Report'!$Z$31+'[1]Report'!$Z$32+'[1]Report'!$Z$33+'[1]Report'!$Z$34+'[1]Report'!$Z$35+'[1]Report'!$Z$36+'[1]Report'!$Z$37+'[1]Report'!$Z$51+'[1]Report'!$Z$52+'[1]Report'!$Z$55</f>
        <v>17361.510000000002</v>
      </c>
      <c r="F65" s="65">
        <f>'[1]Report'!$Z$11+'[1]Report'!$Z$12</f>
        <v>102.42999999999999</v>
      </c>
      <c r="G65" s="71">
        <v>7686.44</v>
      </c>
      <c r="H65" s="71">
        <v>271.17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7">
        <f>D64-D65</f>
        <v>-7157.339999999982</v>
      </c>
      <c r="E66" s="77">
        <f>E64-E65</f>
        <v>143.2400000000016</v>
      </c>
      <c r="F66" s="77">
        <f>F64-F65</f>
        <v>9.440000000000012</v>
      </c>
      <c r="G66" s="78">
        <f>G64-G65</f>
        <v>284.1700000000001</v>
      </c>
      <c r="H66" s="78">
        <f>H64-H65</f>
        <v>47.25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2">
        <f>'[1]Report'!$W$38</f>
        <v>72032.82</v>
      </c>
      <c r="E67" s="72">
        <f>'[1]Report'!$W$31+'[1]Report'!$W$32+'[1]Report'!$W$34+'[1]Report'!$W$35+'[1]Report'!$W$36+'[1]Report'!$W$37+'[1]Report'!$W$51+'[1]Report'!$W$52+'[1]Report'!$W$54+'[1]Report'!$W$55</f>
        <v>18033.040000000005</v>
      </c>
      <c r="F67" s="72">
        <f>'[1]Report'!$W$11+'[1]Report'!$W$12</f>
        <v>111.87</v>
      </c>
      <c r="G67" s="73">
        <v>8051.86</v>
      </c>
      <c r="H67" s="73">
        <v>318.42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528.2900000000009</v>
      </c>
      <c r="F68" s="43">
        <f>F67-F64</f>
        <v>0</v>
      </c>
      <c r="G68" s="43">
        <f>G67-G64</f>
        <v>81.25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11" t="s">
        <v>145</v>
      </c>
      <c r="E69" s="112"/>
      <c r="F69" s="112"/>
      <c r="G69" s="112"/>
      <c r="H69" s="11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4" t="s">
        <v>145</v>
      </c>
      <c r="E70" s="115"/>
      <c r="F70" s="115"/>
      <c r="G70" s="115"/>
      <c r="H70" s="11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94" t="s">
        <v>66</v>
      </c>
      <c r="C73" s="95" t="s">
        <v>67</v>
      </c>
      <c r="D73" s="94" t="s">
        <v>66</v>
      </c>
      <c r="E73" s="171" t="s">
        <v>186</v>
      </c>
      <c r="F73" s="172"/>
      <c r="G73" s="173"/>
      <c r="H73" s="96">
        <v>4</v>
      </c>
    </row>
    <row r="74" spans="1:8" ht="45" customHeight="1" thickBot="1">
      <c r="A74" s="4" t="s">
        <v>103</v>
      </c>
      <c r="B74" s="94" t="s">
        <v>69</v>
      </c>
      <c r="C74" s="95" t="s">
        <v>67</v>
      </c>
      <c r="D74" s="94" t="s">
        <v>69</v>
      </c>
      <c r="E74" s="171"/>
      <c r="F74" s="172"/>
      <c r="G74" s="173"/>
      <c r="H74" s="96">
        <v>4</v>
      </c>
    </row>
    <row r="75" spans="1:8" ht="66.75" customHeight="1" thickBot="1">
      <c r="A75" s="4" t="s">
        <v>104</v>
      </c>
      <c r="B75" s="94" t="s">
        <v>71</v>
      </c>
      <c r="C75" s="95" t="s">
        <v>105</v>
      </c>
      <c r="D75" s="94" t="s">
        <v>71</v>
      </c>
      <c r="E75" s="171"/>
      <c r="F75" s="172"/>
      <c r="G75" s="173"/>
      <c r="H75" s="9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4"/>
      <c r="F76" s="115"/>
      <c r="G76" s="116"/>
      <c r="H76" s="25">
        <f>D68+E68+F68+G68+H68</f>
        <v>609.5400000000009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89" t="s">
        <v>108</v>
      </c>
      <c r="B78" s="89" t="s">
        <v>109</v>
      </c>
      <c r="C78" s="90" t="s">
        <v>67</v>
      </c>
      <c r="D78" s="89" t="s">
        <v>109</v>
      </c>
      <c r="E78" s="151"/>
      <c r="F78" s="152"/>
      <c r="G78" s="153"/>
      <c r="H78" s="91"/>
    </row>
    <row r="79" spans="1:8" ht="26.25" thickBot="1">
      <c r="A79" s="89" t="s">
        <v>110</v>
      </c>
      <c r="B79" s="89" t="s">
        <v>111</v>
      </c>
      <c r="C79" s="90" t="s">
        <v>67</v>
      </c>
      <c r="D79" s="89" t="s">
        <v>111</v>
      </c>
      <c r="E79" s="158"/>
      <c r="F79" s="159"/>
      <c r="G79" s="160"/>
      <c r="H79" s="92"/>
    </row>
    <row r="80" spans="1:8" ht="59.25" customHeight="1" thickBot="1">
      <c r="A80" s="89" t="s">
        <v>112</v>
      </c>
      <c r="B80" s="89" t="s">
        <v>113</v>
      </c>
      <c r="C80" s="90" t="s">
        <v>16</v>
      </c>
      <c r="D80" s="93" t="s">
        <v>113</v>
      </c>
      <c r="E80" s="155" t="s">
        <v>166</v>
      </c>
      <c r="F80" s="156"/>
      <c r="G80" s="156"/>
      <c r="H80" s="157"/>
    </row>
    <row r="81" ht="12.75">
      <c r="A81" s="1"/>
    </row>
    <row r="82" ht="12.75">
      <c r="A82" s="1"/>
    </row>
    <row r="83" spans="1:8" ht="38.25" customHeight="1">
      <c r="A83" s="154" t="s">
        <v>171</v>
      </c>
      <c r="B83" s="154"/>
      <c r="C83" s="154"/>
      <c r="D83" s="154"/>
      <c r="E83" s="154"/>
      <c r="F83" s="154"/>
      <c r="G83" s="154"/>
      <c r="H83" s="15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08" t="s">
        <v>115</v>
      </c>
      <c r="D86" s="109"/>
      <c r="E86" s="110"/>
    </row>
    <row r="87" spans="1:5" ht="18.75" customHeight="1" thickBot="1">
      <c r="A87" s="28">
        <v>2</v>
      </c>
      <c r="B87" s="4" t="s">
        <v>116</v>
      </c>
      <c r="C87" s="108" t="s">
        <v>117</v>
      </c>
      <c r="D87" s="109"/>
      <c r="E87" s="110"/>
    </row>
    <row r="88" spans="1:5" ht="16.5" customHeight="1" thickBot="1">
      <c r="A88" s="28">
        <v>3</v>
      </c>
      <c r="B88" s="4" t="s">
        <v>118</v>
      </c>
      <c r="C88" s="108" t="s">
        <v>119</v>
      </c>
      <c r="D88" s="109"/>
      <c r="E88" s="110"/>
    </row>
    <row r="89" spans="1:5" ht="13.5" thickBot="1">
      <c r="A89" s="28">
        <v>4</v>
      </c>
      <c r="B89" s="4" t="s">
        <v>16</v>
      </c>
      <c r="C89" s="108" t="s">
        <v>120</v>
      </c>
      <c r="D89" s="109"/>
      <c r="E89" s="110"/>
    </row>
    <row r="90" spans="1:5" ht="24" customHeight="1" thickBot="1">
      <c r="A90" s="28">
        <v>5</v>
      </c>
      <c r="B90" s="4" t="s">
        <v>86</v>
      </c>
      <c r="C90" s="108" t="s">
        <v>121</v>
      </c>
      <c r="D90" s="109"/>
      <c r="E90" s="110"/>
    </row>
    <row r="91" spans="1:5" ht="21" customHeight="1" thickBot="1">
      <c r="A91" s="29">
        <v>6</v>
      </c>
      <c r="B91" s="30" t="s">
        <v>122</v>
      </c>
      <c r="C91" s="108" t="s">
        <v>123</v>
      </c>
      <c r="D91" s="109"/>
      <c r="E91" s="110"/>
    </row>
    <row r="94" spans="2:3" ht="15">
      <c r="B94" s="126" t="s">
        <v>172</v>
      </c>
      <c r="C94" s="126"/>
    </row>
    <row r="95" spans="2:6" ht="72">
      <c r="B95" s="104" t="s">
        <v>173</v>
      </c>
      <c r="C95" s="106" t="s">
        <v>184</v>
      </c>
      <c r="D95" s="102" t="s">
        <v>174</v>
      </c>
      <c r="E95" s="103" t="s">
        <v>175</v>
      </c>
      <c r="F95" s="101" t="s">
        <v>183</v>
      </c>
    </row>
    <row r="96" spans="2:6" ht="22.5">
      <c r="B96" s="83" t="s">
        <v>176</v>
      </c>
      <c r="C96" s="84">
        <v>148.64</v>
      </c>
      <c r="D96" s="84">
        <f>'[1]Report'!$W$25+'[1]Report'!$W$50+'[1]Report'!$U$25</f>
        <v>725.7600000000001</v>
      </c>
      <c r="E96" s="85">
        <f>'[1]Report'!$Z$25+'[1]Report'!$Z$50</f>
        <v>756.37</v>
      </c>
      <c r="F96" s="105">
        <f>C96+E96</f>
        <v>905.01</v>
      </c>
    </row>
    <row r="97" spans="2:6" ht="22.5">
      <c r="B97" s="83" t="s">
        <v>177</v>
      </c>
      <c r="C97" s="84">
        <v>133.86</v>
      </c>
      <c r="D97" s="84">
        <f>'[1]Report'!$W$39+'[1]Report'!$W$53+'[1]Report'!$U$39+'[1]Report'!$U$53</f>
        <v>741.5999999999999</v>
      </c>
      <c r="E97" s="85">
        <f>'[1]Report'!$Z$39+'[1]Report'!$Z$53</f>
        <v>732.22</v>
      </c>
      <c r="F97" s="105">
        <f>C97+E97</f>
        <v>866.08</v>
      </c>
    </row>
  </sheetData>
  <sheetProtection/>
  <mergeCells count="70">
    <mergeCell ref="D36:F36"/>
    <mergeCell ref="D59:E59"/>
    <mergeCell ref="D51:E51"/>
    <mergeCell ref="D55:E55"/>
    <mergeCell ref="D10:F10"/>
    <mergeCell ref="D11:F11"/>
    <mergeCell ref="D12:F12"/>
    <mergeCell ref="D15:F15"/>
    <mergeCell ref="D16:F16"/>
    <mergeCell ref="D13:F13"/>
    <mergeCell ref="E73:G73"/>
    <mergeCell ref="F47:G47"/>
    <mergeCell ref="E74:G74"/>
    <mergeCell ref="D54:E54"/>
    <mergeCell ref="E75:G75"/>
    <mergeCell ref="D27:F27"/>
    <mergeCell ref="D37:F37"/>
    <mergeCell ref="D52:E52"/>
    <mergeCell ref="A39:H39"/>
    <mergeCell ref="D56:E56"/>
    <mergeCell ref="D8:F8"/>
    <mergeCell ref="A7:H7"/>
    <mergeCell ref="D22:F22"/>
    <mergeCell ref="D17:F17"/>
    <mergeCell ref="D34:F34"/>
    <mergeCell ref="D21:F21"/>
    <mergeCell ref="D28:F28"/>
    <mergeCell ref="D30:F30"/>
    <mergeCell ref="D29:F29"/>
    <mergeCell ref="D14:F14"/>
    <mergeCell ref="E76:G76"/>
    <mergeCell ref="E78:G78"/>
    <mergeCell ref="A83:H83"/>
    <mergeCell ref="E80:H80"/>
    <mergeCell ref="D31:F31"/>
    <mergeCell ref="D32:F32"/>
    <mergeCell ref="D33:F33"/>
    <mergeCell ref="E79:G79"/>
    <mergeCell ref="D35:F35"/>
    <mergeCell ref="A77:H77"/>
    <mergeCell ref="A1:H1"/>
    <mergeCell ref="D4:F4"/>
    <mergeCell ref="D5:F5"/>
    <mergeCell ref="D6:F6"/>
    <mergeCell ref="D25:F25"/>
    <mergeCell ref="D26:F26"/>
    <mergeCell ref="D18:F18"/>
    <mergeCell ref="D23:F23"/>
    <mergeCell ref="D24:F24"/>
    <mergeCell ref="D3:F3"/>
    <mergeCell ref="B94:C94"/>
    <mergeCell ref="A53:H53"/>
    <mergeCell ref="D57:E57"/>
    <mergeCell ref="D49:E49"/>
    <mergeCell ref="D50:E50"/>
    <mergeCell ref="D38:F38"/>
    <mergeCell ref="A48:H48"/>
    <mergeCell ref="C86:E86"/>
    <mergeCell ref="C87:E87"/>
    <mergeCell ref="C88:E88"/>
    <mergeCell ref="C91:E91"/>
    <mergeCell ref="D69:H69"/>
    <mergeCell ref="D70:H70"/>
    <mergeCell ref="D19:F19"/>
    <mergeCell ref="D9:F9"/>
    <mergeCell ref="D20:F20"/>
    <mergeCell ref="D58:E58"/>
    <mergeCell ref="C89:E89"/>
    <mergeCell ref="A72:H72"/>
    <mergeCell ref="C90:E9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2018-03-13T08:16:37Z</dcterms:modified>
  <cp:category/>
  <cp:version/>
  <cp:contentType/>
  <cp:contentStatus/>
</cp:coreProperties>
</file>