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'2.8.'!$A$1:$H$92</definedName>
  </definedNames>
  <calcPr fullCalcOnLoad="1"/>
</workbook>
</file>

<file path=xl/sharedStrings.xml><?xml version="1.0" encoding="utf-8"?>
<sst xmlns="http://schemas.openxmlformats.org/spreadsheetml/2006/main" count="285" uniqueCount="181">
  <si>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</si>
  <si>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</si>
  <si>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</si>
  <si>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</si>
  <si>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</si>
  <si>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</si>
  <si>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</si>
  <si>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</si>
  <si>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</si>
  <si>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</si>
  <si>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</si>
  <si>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</si>
  <si>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</si>
  <si>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</si>
  <si>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</si>
  <si>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</si>
  <si>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</si>
  <si>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</si>
  <si>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</si>
  <si>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</si>
  <si>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</si>
  <si>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</si>
  <si>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</si>
  <si>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</si>
  <si>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</si>
  <si>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</si>
  <si>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</si>
  <si>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</si>
  <si>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</si>
  <si>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</si>
  <si>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</si>
  <si>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</si>
  <si>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</si>
  <si>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</si>
  <si>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</si>
  <si>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</si>
  <si>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</si>
  <si>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</si>
  <si>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</si>
  <si>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</si>
  <si>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</si>
  <si>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</si>
  <si>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</si>
  <si>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</si>
  <si>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</si>
  <si>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</si>
  <si>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</si>
  <si>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</si>
  <si>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</si>
  <si>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</si>
  <si>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</si>
  <si>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</si>
  <si>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</si>
  <si>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</si>
  <si>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</si>
  <si>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</si>
  <si>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</si>
  <si>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</si>
  <si>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</si>
  <si>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</si>
  <si>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</si>
  <si>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</si>
  <si>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</si>
  <si>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</si>
  <si>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</si>
  <si>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</si>
  <si>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</si>
  <si>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</si>
  <si>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</si>
  <si>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</si>
  <si>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</si>
  <si>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</si>
  <si>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</si>
  <si>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</si>
  <si>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</si>
  <si>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</si>
  <si>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</si>
  <si>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</si>
  <si>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</si>
  <si>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</si>
  <si>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</si>
  <si>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</si>
  <si>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</si>
  <si>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</si>
  <si>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</si>
  <si>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</si>
  <si>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</si>
  <si>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</si>
  <si>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</si>
  <si>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</si>
  <si>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</si>
  <si>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</si>
  <si>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</si>
  <si>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</si>
  <si>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</si>
  <si>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</si>
  <si>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</si>
  <si>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</si>
  <si>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</si>
  <si>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</si>
  <si>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</si>
  <si>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</si>
  <si>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</si>
  <si>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</si>
  <si>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</si>
  <si>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</si>
  <si>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</si>
  <si>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</si>
  <si>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</si>
  <si>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</si>
  <si>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</si>
  <si>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</si>
  <si>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</si>
  <si>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</si>
  <si>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</si>
  <si>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</si>
  <si>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</si>
  <si>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</si>
  <si>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</si>
  <si>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</si>
  <si>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</si>
  <si>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</si>
  <si>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</si>
  <si>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</si>
  <si>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</si>
  <si>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</si>
  <si>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</si>
  <si>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</si>
  <si>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</si>
  <si>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</si>
  <si>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</si>
  <si>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</si>
  <si>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</si>
  <si>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</si>
  <si>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</si>
  <si>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</si>
  <si>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</si>
  <si>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</si>
  <si>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</si>
  <si>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</si>
  <si>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</si>
  <si>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</si>
  <si>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</si>
  <si>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</si>
  <si>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</si>
  <si>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</si>
  <si>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</si>
  <si>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</si>
  <si>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</si>
  <si>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</si>
  <si>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</si>
  <si>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</si>
  <si>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</si>
  <si>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</si>
  <si>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</si>
  <si>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</si>
  <si>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</si>
  <si>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</si>
  <si>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</si>
  <si>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</si>
  <si>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</si>
  <si>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</si>
  <si>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</si>
  <si>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</si>
  <si>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</si>
  <si>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</si>
  <si>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</si>
  <si>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</si>
  <si>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</si>
  <si>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</si>
  <si>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</si>
  <si>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</si>
  <si>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</si>
  <si>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</si>
  <si>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</si>
  <si>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</si>
  <si>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</si>
  <si>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</si>
  <si>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</si>
  <si>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СОЛНЕЧНАЯ, д. 22                                                                                                                                                                                за 2016  год</t>
  </si>
  <si>
    <t>кв.1,15,18,7,10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</si>
</sst>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0" fontId="0" fillId="24" borderId="11" xfId="0" applyFont="1" applyFill="1" applyBorder="1" applyAlignment="1">
      <alignment vertical="top" wrapText="1"/>
    </xf>
    <xf numFmtId="0" fontId="4" fillId="25" borderId="24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4" fillId="24" borderId="18" xfId="0" applyFont="1" applyFill="1" applyBorder="1" applyAlignment="1">
      <alignment/>
    </xf>
    <xf numFmtId="0" fontId="4" fillId="24" borderId="31" xfId="0" applyFont="1" applyFill="1" applyBorder="1" applyAlignment="1">
      <alignment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30" fillId="0" borderId="46" xfId="0" applyFont="1" applyBorder="1" applyAlignment="1">
      <alignment horizontal="center" vertical="justify" wrapText="1"/>
    </xf>
    <xf numFmtId="0" fontId="21" fillId="0" borderId="47" xfId="0" applyFont="1" applyBorder="1" applyAlignment="1">
      <alignment wrapText="1"/>
    </xf>
    <xf numFmtId="0" fontId="31" fillId="0" borderId="47" xfId="0" applyFont="1" applyBorder="1" applyAlignment="1">
      <alignment wrapText="1"/>
    </xf>
    <xf numFmtId="0" fontId="4" fillId="0" borderId="47" xfId="0" applyFont="1" applyBorder="1" applyAlignment="1">
      <alignment/>
    </xf>
    <xf numFmtId="0" fontId="32" fillId="0" borderId="47" xfId="0" applyFont="1" applyFill="1" applyBorder="1" applyAlignment="1">
      <alignment vertical="top" wrapText="1"/>
    </xf>
    <xf numFmtId="0" fontId="0" fillId="24" borderId="47" xfId="0" applyFill="1" applyBorder="1" applyAlignment="1">
      <alignment wrapText="1"/>
    </xf>
    <xf numFmtId="0" fontId="0" fillId="24" borderId="47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55">
          <cell r="Z55">
            <v>4337.55</v>
          </cell>
        </row>
        <row r="56">
          <cell r="U56">
            <v>4.140000000000001</v>
          </cell>
          <cell r="X56">
            <v>706.43</v>
          </cell>
          <cell r="Z56">
            <v>1041.4500000000005</v>
          </cell>
        </row>
        <row r="57">
          <cell r="Z57">
            <v>483.6600000000037</v>
          </cell>
        </row>
        <row r="58">
          <cell r="Z58">
            <v>2240.7300000000005</v>
          </cell>
        </row>
        <row r="59">
          <cell r="U59">
            <v>-653.7700000000013</v>
          </cell>
          <cell r="X59">
            <v>28945.620000000003</v>
          </cell>
          <cell r="Z59">
            <v>26581.439999999995</v>
          </cell>
        </row>
        <row r="61">
          <cell r="S61">
            <v>1274.64</v>
          </cell>
          <cell r="U61">
            <v>-7.699999999999999</v>
          </cell>
          <cell r="W61">
            <v>8639</v>
          </cell>
          <cell r="X61">
            <v>8639</v>
          </cell>
          <cell r="Z61">
            <v>6566.78</v>
          </cell>
        </row>
        <row r="62">
          <cell r="S62">
            <v>10907.359999999999</v>
          </cell>
          <cell r="U62">
            <v>-48.51</v>
          </cell>
          <cell r="W62">
            <v>56686.899999999994</v>
          </cell>
          <cell r="Z62">
            <v>41580.23999999999</v>
          </cell>
        </row>
        <row r="63">
          <cell r="U63">
            <v>2253.6899999999996</v>
          </cell>
          <cell r="Z63">
            <v>69540.91999999998</v>
          </cell>
        </row>
        <row r="64">
          <cell r="Z64">
            <v>4526.960000000001</v>
          </cell>
        </row>
        <row r="65">
          <cell r="S65">
            <v>-57769.78</v>
          </cell>
          <cell r="Z65">
            <v>-26458.329999999994</v>
          </cell>
        </row>
        <row r="66">
          <cell r="U66">
            <v>13074.779999999995</v>
          </cell>
          <cell r="X66">
            <v>20419.940000000002</v>
          </cell>
          <cell r="Z66">
            <v>11269.840000000004</v>
          </cell>
        </row>
        <row r="67">
          <cell r="U67">
            <v>2675.27</v>
          </cell>
          <cell r="X67">
            <v>4178.2300000000005</v>
          </cell>
          <cell r="Z67">
            <v>2305.98</v>
          </cell>
        </row>
        <row r="68">
          <cell r="U68">
            <v>-23072.340000000004</v>
          </cell>
          <cell r="X68">
            <v>78083.24</v>
          </cell>
          <cell r="Z68">
            <v>45180.16</v>
          </cell>
        </row>
        <row r="70">
          <cell r="U70">
            <v>706.1299999999999</v>
          </cell>
          <cell r="X70">
            <v>1002.6799999999998</v>
          </cell>
          <cell r="Z70">
            <v>713.6699999999998</v>
          </cell>
        </row>
        <row r="71">
          <cell r="U71">
            <v>144.50000000000003</v>
          </cell>
          <cell r="X71">
            <v>205.16000000000003</v>
          </cell>
          <cell r="Z71">
            <v>146.07000000000002</v>
          </cell>
        </row>
        <row r="72">
          <cell r="U72">
            <v>-1658.6300000000003</v>
          </cell>
          <cell r="X72">
            <v>4202.520000000001</v>
          </cell>
          <cell r="Z72">
            <v>3100.9800000000005</v>
          </cell>
        </row>
        <row r="73">
          <cell r="S73">
            <v>71658.17000000001</v>
          </cell>
          <cell r="X73">
            <v>604983.66</v>
          </cell>
          <cell r="Z73">
            <v>496354.79999999993</v>
          </cell>
        </row>
        <row r="74">
          <cell r="S74">
            <v>43.120000000000005</v>
          </cell>
          <cell r="Z74">
            <v>2.5300000000000002</v>
          </cell>
        </row>
        <row r="75">
          <cell r="X75">
            <v>1308.3100000000002</v>
          </cell>
          <cell r="Z75">
            <v>225.35999999999987</v>
          </cell>
        </row>
        <row r="76">
          <cell r="Z76">
            <v>302.56</v>
          </cell>
        </row>
        <row r="77">
          <cell r="Z77">
            <v>52.09</v>
          </cell>
        </row>
        <row r="78">
          <cell r="U78">
            <v>-1.8100000000000007</v>
          </cell>
          <cell r="X78">
            <v>1218.1499999999999</v>
          </cell>
          <cell r="Z78">
            <v>440.93000000000006</v>
          </cell>
        </row>
        <row r="79">
          <cell r="S79">
            <v>601.04</v>
          </cell>
          <cell r="Z79">
            <v>601.04</v>
          </cell>
        </row>
        <row r="80">
          <cell r="S80">
            <v>108.59</v>
          </cell>
          <cell r="Z80">
            <v>108.59</v>
          </cell>
        </row>
        <row r="81">
          <cell r="W81">
            <v>41629.030000000006</v>
          </cell>
          <cell r="X81">
            <v>41629.030000000006</v>
          </cell>
          <cell r="Z81">
            <v>32769.01000000002</v>
          </cell>
        </row>
        <row r="82">
          <cell r="Z82">
            <v>107.6</v>
          </cell>
        </row>
        <row r="83">
          <cell r="S83">
            <v>10940.489999999998</v>
          </cell>
          <cell r="U83">
            <v>-23.87</v>
          </cell>
          <cell r="W83">
            <v>25856.579999999998</v>
          </cell>
          <cell r="X83">
            <v>25856.579999999998</v>
          </cell>
          <cell r="Z83">
            <v>22715.139999999996</v>
          </cell>
        </row>
        <row r="84">
          <cell r="S84">
            <v>268.53</v>
          </cell>
          <cell r="Z84">
            <v>15.03</v>
          </cell>
        </row>
        <row r="85">
          <cell r="S85">
            <v>7607.929999999999</v>
          </cell>
          <cell r="U85">
            <v>-2624.09</v>
          </cell>
          <cell r="W85">
            <v>36441.76</v>
          </cell>
          <cell r="Z85">
            <v>25982.40999999999</v>
          </cell>
        </row>
        <row r="86">
          <cell r="S86">
            <v>3044.9300000000003</v>
          </cell>
          <cell r="Z86">
            <v>256.12</v>
          </cell>
        </row>
        <row r="87">
          <cell r="S87">
            <v>5259.580000000001</v>
          </cell>
          <cell r="Z87">
            <v>-1018.1700000000001</v>
          </cell>
        </row>
        <row r="88">
          <cell r="S88">
            <v>1349.38</v>
          </cell>
          <cell r="Z88">
            <v>5.220000000000001</v>
          </cell>
        </row>
        <row r="89">
          <cell r="S89">
            <v>396.61999999999995</v>
          </cell>
          <cell r="Z89">
            <v>16.839999999999943</v>
          </cell>
        </row>
        <row r="90">
          <cell r="S90">
            <v>101.26</v>
          </cell>
          <cell r="Z90">
            <v>3.86</v>
          </cell>
        </row>
        <row r="91">
          <cell r="W91">
            <v>17446.190000000002</v>
          </cell>
          <cell r="X91">
            <v>17446.190000000002</v>
          </cell>
          <cell r="Z91">
            <v>11104.330000000002</v>
          </cell>
        </row>
        <row r="92">
          <cell r="Z92">
            <v>14.2</v>
          </cell>
        </row>
        <row r="93">
          <cell r="Z93">
            <v>10.59</v>
          </cell>
        </row>
        <row r="94">
          <cell r="S94">
            <v>7833.659999999999</v>
          </cell>
          <cell r="U94">
            <v>622.7300000000001</v>
          </cell>
          <cell r="W94">
            <v>41758.799999999996</v>
          </cell>
          <cell r="Z94">
            <v>32094.040000000005</v>
          </cell>
        </row>
        <row r="95">
          <cell r="X95">
            <v>1146.1100000000001</v>
          </cell>
          <cell r="Z95">
            <v>244.67000000000004</v>
          </cell>
        </row>
        <row r="96">
          <cell r="Z96">
            <v>10.06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SheetLayoutView="100" zoomScalePageLayoutView="0" workbookViewId="0" topLeftCell="A1">
      <selection activeCell="F85" sqref="F8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10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98" t="s">
        <v>179</v>
      </c>
      <c r="B1" s="98"/>
      <c r="C1" s="98"/>
      <c r="D1" s="98"/>
      <c r="E1" s="98"/>
      <c r="F1" s="98"/>
      <c r="G1" s="98"/>
      <c r="H1" s="98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9"/>
      <c r="E3" s="130"/>
      <c r="F3" s="13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99"/>
      <c r="E4" s="100"/>
      <c r="F4" s="101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02"/>
      <c r="E5" s="103"/>
      <c r="F5" s="104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88"/>
      <c r="E6" s="89"/>
      <c r="F6" s="90"/>
      <c r="G6" s="36">
        <v>42735</v>
      </c>
      <c r="H6" s="5"/>
    </row>
    <row r="7" spans="1:8" ht="38.25" customHeight="1" thickBot="1">
      <c r="A7" s="135" t="s">
        <v>13</v>
      </c>
      <c r="B7" s="136"/>
      <c r="C7" s="136"/>
      <c r="D7" s="137"/>
      <c r="E7" s="137"/>
      <c r="F7" s="137"/>
      <c r="G7" s="136"/>
      <c r="H7" s="138"/>
    </row>
    <row r="8" spans="1:8" ht="33" customHeight="1" thickBot="1">
      <c r="A8" s="40" t="s">
        <v>0</v>
      </c>
      <c r="B8" s="39" t="s">
        <v>1</v>
      </c>
      <c r="C8" s="41" t="s">
        <v>2</v>
      </c>
      <c r="D8" s="132" t="s">
        <v>3</v>
      </c>
      <c r="E8" s="133"/>
      <c r="F8" s="134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9" t="s">
        <v>15</v>
      </c>
      <c r="E9" s="130"/>
      <c r="F9" s="14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9" t="s">
        <v>18</v>
      </c>
      <c r="E10" s="130"/>
      <c r="F10" s="140"/>
      <c r="G10" s="64">
        <v>54811.91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9" t="s">
        <v>20</v>
      </c>
      <c r="E11" s="130"/>
      <c r="F11" s="140"/>
      <c r="G11" s="65">
        <f>'[1]Report'!$S$61+'[1]Report'!$S$62+'[1]Report'!$S$74+'[1]Report'!$S$83+'[1]Report'!$S$84+'[1]Report'!$S$85+'[1]Report'!$S$86+'[1]Report'!$S$87+'[1]Report'!$S$88+'[1]Report'!$S$89+'[1]Report'!$S$90+'[1]Report'!$S$94</f>
        <v>49027.5</v>
      </c>
      <c r="H11" s="49"/>
    </row>
    <row r="12" spans="1:8" ht="51.75" customHeight="1" thickBot="1">
      <c r="A12" s="4" t="s">
        <v>21</v>
      </c>
      <c r="B12" s="76" t="s">
        <v>22</v>
      </c>
      <c r="C12" s="3" t="s">
        <v>16</v>
      </c>
      <c r="D12" s="108" t="s">
        <v>23</v>
      </c>
      <c r="E12" s="109"/>
      <c r="F12" s="110"/>
      <c r="G12" s="63">
        <f>G13+G14+G20+G21+G22+G23</f>
        <v>167301.59999999998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86" t="s">
        <v>26</v>
      </c>
      <c r="E13" s="87"/>
      <c r="F13" s="92"/>
      <c r="G13" s="66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86" t="s">
        <v>29</v>
      </c>
      <c r="E14" s="87"/>
      <c r="F14" s="92"/>
      <c r="G14" s="66">
        <f>'[1]Report'!$W$83+'[1]Report'!$U$83</f>
        <v>25832.71</v>
      </c>
      <c r="H14" s="5"/>
    </row>
    <row r="15" spans="1:8" ht="26.25" customHeight="1" thickBot="1">
      <c r="A15" s="4"/>
      <c r="B15" s="6"/>
      <c r="C15" s="3" t="s">
        <v>16</v>
      </c>
      <c r="D15" s="86" t="s">
        <v>156</v>
      </c>
      <c r="E15" s="87"/>
      <c r="F15" s="92"/>
      <c r="G15" s="66">
        <f>'[1]Report'!$Z$83+'[1]Report'!$Z$84</f>
        <v>22730.169999999995</v>
      </c>
      <c r="H15" s="5"/>
    </row>
    <row r="16" spans="1:8" ht="13.5" customHeight="1" thickBot="1">
      <c r="A16" s="4"/>
      <c r="B16" s="6"/>
      <c r="C16" s="3" t="s">
        <v>16</v>
      </c>
      <c r="D16" s="86" t="s">
        <v>157</v>
      </c>
      <c r="E16" s="87"/>
      <c r="F16" s="92"/>
      <c r="G16" s="67">
        <f>'[1]Report'!$S$83+'[1]Report'!$S$84+'[1]Report'!$U$83+'[1]Report'!$X$83-'[1]Report'!$Z$83-'[1]Report'!$Z$84</f>
        <v>14311.56</v>
      </c>
      <c r="H16" s="49"/>
    </row>
    <row r="17" spans="1:8" ht="13.5" customHeight="1" thickBot="1">
      <c r="A17" s="4"/>
      <c r="B17" s="6"/>
      <c r="C17" s="3" t="s">
        <v>16</v>
      </c>
      <c r="D17" s="86" t="s">
        <v>158</v>
      </c>
      <c r="E17" s="87"/>
      <c r="F17" s="92"/>
      <c r="G17" s="66">
        <v>537</v>
      </c>
      <c r="H17" s="5"/>
    </row>
    <row r="18" spans="1:8" ht="24.75" customHeight="1" thickBot="1">
      <c r="A18" s="4"/>
      <c r="B18" s="6"/>
      <c r="C18" s="3" t="s">
        <v>16</v>
      </c>
      <c r="D18" s="86" t="s">
        <v>18</v>
      </c>
      <c r="E18" s="87"/>
      <c r="F18" s="92"/>
      <c r="G18" s="14">
        <f>G10</f>
        <v>54811.91</v>
      </c>
      <c r="H18" s="5"/>
    </row>
    <row r="19" spans="1:8" ht="27" customHeight="1" thickBot="1">
      <c r="A19" s="4"/>
      <c r="B19" s="6"/>
      <c r="C19" s="3" t="s">
        <v>16</v>
      </c>
      <c r="D19" s="86" t="s">
        <v>55</v>
      </c>
      <c r="E19" s="87"/>
      <c r="F19" s="92"/>
      <c r="G19" s="74">
        <f>G18+G15-G17</f>
        <v>77005.08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4" t="s">
        <v>32</v>
      </c>
      <c r="E20" s="145"/>
      <c r="F20" s="146"/>
      <c r="G20" s="66">
        <f>'[1]Report'!$W$94+'[1]Report'!$U$94</f>
        <v>42381.53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9" t="s">
        <v>151</v>
      </c>
      <c r="E21" s="130"/>
      <c r="F21" s="140"/>
      <c r="G21" s="65">
        <f>'[1]Report'!$W$85+'[1]Report'!$U$85</f>
        <v>33817.67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9" t="s">
        <v>152</v>
      </c>
      <c r="E22" s="130"/>
      <c r="F22" s="140"/>
      <c r="G22" s="65">
        <f>'[1]Report'!$W$61+'[1]Report'!$U$61</f>
        <v>8631.3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1" t="s">
        <v>153</v>
      </c>
      <c r="E23" s="142"/>
      <c r="F23" s="143"/>
      <c r="G23" s="65">
        <f>'[1]Report'!$W$62+'[1]Report'!$U$62</f>
        <v>56638.38999999999</v>
      </c>
      <c r="H23" s="5"/>
    </row>
    <row r="24" spans="1:8" ht="26.25" customHeight="1" thickBot="1">
      <c r="A24" s="4" t="s">
        <v>42</v>
      </c>
      <c r="B24" s="76" t="s">
        <v>34</v>
      </c>
      <c r="C24" s="3" t="s">
        <v>16</v>
      </c>
      <c r="D24" s="139" t="s">
        <v>35</v>
      </c>
      <c r="E24" s="130"/>
      <c r="F24" s="140"/>
      <c r="G24" s="68">
        <f>G25+G26+G27+G28+G29+G30</f>
        <v>128220.03999999998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08" t="s">
        <v>38</v>
      </c>
      <c r="E25" s="109"/>
      <c r="F25" s="110"/>
      <c r="G25" s="83">
        <f>'[1]Report'!$Z$61+'[1]Report'!$Z$62+'[1]Report'!$Z$74+'[1]Report'!$Z$83+'[1]Report'!$Z$84+'[1]Report'!$Z$85+'[1]Report'!$Z$86+'[1]Report'!$Z$87+'[1]Report'!$Z$88+'[1]Report'!$Z$89+'[1]Report'!$Z$90+'[1]Report'!$Z$94</f>
        <v>128220.03999999998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86" t="s">
        <v>41</v>
      </c>
      <c r="E26" s="87"/>
      <c r="F26" s="92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86" t="s">
        <v>44</v>
      </c>
      <c r="E27" s="87"/>
      <c r="F27" s="92"/>
      <c r="G27" s="83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86" t="s">
        <v>47</v>
      </c>
      <c r="E28" s="87"/>
      <c r="F28" s="92"/>
      <c r="G28" s="77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86" t="s">
        <v>124</v>
      </c>
      <c r="E29" s="87"/>
      <c r="F29" s="92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86" t="s">
        <v>166</v>
      </c>
      <c r="E30" s="87"/>
      <c r="F30" s="92"/>
      <c r="G30" s="66">
        <v>0</v>
      </c>
      <c r="H30" s="49"/>
      <c r="I30" s="80"/>
    </row>
    <row r="31" spans="1:8" ht="35.25" customHeight="1" thickBot="1">
      <c r="A31" s="4" t="s">
        <v>56</v>
      </c>
      <c r="B31" s="76" t="s">
        <v>51</v>
      </c>
      <c r="C31" s="3" t="s">
        <v>16</v>
      </c>
      <c r="D31" s="86" t="s">
        <v>51</v>
      </c>
      <c r="E31" s="87"/>
      <c r="F31" s="92"/>
      <c r="G31" s="69">
        <f>G24+G10</f>
        <v>183031.94999999998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86" t="s">
        <v>53</v>
      </c>
      <c r="E32" s="87"/>
      <c r="F32" s="92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86" t="s">
        <v>55</v>
      </c>
      <c r="E33" s="87"/>
      <c r="F33" s="92"/>
      <c r="G33" s="74">
        <f>G19</f>
        <v>77005.08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86" t="s">
        <v>57</v>
      </c>
      <c r="E34" s="87"/>
      <c r="F34" s="92"/>
      <c r="G34" s="49">
        <f>G11+G12-G24</f>
        <v>88109.06</v>
      </c>
      <c r="H34" s="49"/>
    </row>
    <row r="35" spans="1:8" ht="38.25" customHeight="1" thickBot="1">
      <c r="A35" s="105" t="s">
        <v>58</v>
      </c>
      <c r="B35" s="106"/>
      <c r="C35" s="106"/>
      <c r="D35" s="106"/>
      <c r="E35" s="106"/>
      <c r="F35" s="136"/>
      <c r="G35" s="106"/>
      <c r="H35" s="138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537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5">
        <v>0</v>
      </c>
      <c r="F38" s="81" t="s">
        <v>136</v>
      </c>
      <c r="G38" s="60">
        <v>3810334293</v>
      </c>
      <c r="H38" s="61">
        <f>G13</f>
        <v>0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3.44</v>
      </c>
      <c r="F39" s="82" t="s">
        <v>137</v>
      </c>
      <c r="G39" s="60">
        <v>3848000155</v>
      </c>
      <c r="H39" s="61">
        <f>G20</f>
        <v>42381.53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3.25</v>
      </c>
      <c r="F40" s="82" t="s">
        <v>138</v>
      </c>
      <c r="G40" s="60">
        <v>3837003965</v>
      </c>
      <c r="H40" s="61">
        <f>G21</f>
        <v>33817.67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0.82</v>
      </c>
      <c r="F41" s="59" t="s">
        <v>139</v>
      </c>
      <c r="G41" s="60">
        <v>3848006622</v>
      </c>
      <c r="H41" s="61">
        <f>G22</f>
        <v>8631.3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6.37</v>
      </c>
      <c r="F42" s="62" t="s">
        <v>139</v>
      </c>
      <c r="G42" s="60">
        <v>3848006622</v>
      </c>
      <c r="H42" s="61">
        <f>G23</f>
        <v>56638.38999999999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91"/>
      <c r="G43" s="92"/>
      <c r="H43" s="61">
        <f>SUM(H37:H42)</f>
        <v>142005.88999999998</v>
      </c>
    </row>
    <row r="44" spans="1:8" ht="19.5" customHeight="1" thickBot="1">
      <c r="A44" s="105" t="s">
        <v>64</v>
      </c>
      <c r="B44" s="106"/>
      <c r="C44" s="106"/>
      <c r="D44" s="106"/>
      <c r="E44" s="106"/>
      <c r="F44" s="106"/>
      <c r="G44" s="106"/>
      <c r="H44" s="107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96" t="s">
        <v>141</v>
      </c>
      <c r="E45" s="97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96" t="s">
        <v>69</v>
      </c>
      <c r="E46" s="97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96" t="s">
        <v>71</v>
      </c>
      <c r="E47" s="97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96" t="s">
        <v>73</v>
      </c>
      <c r="E48" s="97"/>
      <c r="F48" s="56">
        <v>0</v>
      </c>
      <c r="G48" s="51"/>
      <c r="H48" s="49"/>
    </row>
    <row r="49" spans="1:8" ht="18.75" customHeight="1" thickBot="1">
      <c r="A49" s="93" t="s">
        <v>74</v>
      </c>
      <c r="B49" s="94"/>
      <c r="C49" s="94"/>
      <c r="D49" s="94"/>
      <c r="E49" s="94"/>
      <c r="F49" s="94"/>
      <c r="G49" s="94"/>
      <c r="H49" s="95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96" t="s">
        <v>15</v>
      </c>
      <c r="E50" s="97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96" t="s">
        <v>18</v>
      </c>
      <c r="E51" s="97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96" t="s">
        <v>20</v>
      </c>
      <c r="E52" s="97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96" t="s">
        <v>53</v>
      </c>
      <c r="E53" s="97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96" t="s">
        <v>55</v>
      </c>
      <c r="E54" s="97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20" t="s">
        <v>57</v>
      </c>
      <c r="E55" s="121"/>
      <c r="F55" s="57">
        <f>D62+E62+F62+G62+H62</f>
        <v>118203.6600000001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7"/>
      <c r="E59" s="77"/>
      <c r="F59" s="77"/>
      <c r="G59" s="78"/>
      <c r="H59" s="79"/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f>'[1]Report'!$X$73</f>
        <v>604983.66</v>
      </c>
      <c r="E60" s="66">
        <f>'[1]Report'!$X$66+'[1]Report'!$X$67+'[1]Report'!$X$68+'[1]Report'!$X$70+'[1]Report'!$X$71+'[1]Report'!$X$72</f>
        <v>108091.77</v>
      </c>
      <c r="F60" s="66">
        <f>'[1]Report'!$X$56+'[1]Report'!$X$59</f>
        <v>29652.050000000003</v>
      </c>
      <c r="G60" s="84">
        <f>'[1]Report'!$X$81+'[1]Report'!$X$91</f>
        <v>59075.22000000001</v>
      </c>
      <c r="H60" s="85">
        <f>'[1]Report'!$X$61+'[1]Report'!$X$78</f>
        <v>9857.15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f>'[1]Report'!$Z$65+'[1]Report'!$Z$73+'[1]Report'!$Z$79+'[1]Report'!$Z$80</f>
        <v>470606.0999999999</v>
      </c>
      <c r="E61" s="66">
        <f>'[1]Report'!$Z$63+'[1]Report'!$Z$64+'[1]Report'!$Z$66+'[1]Report'!$Z$67+'[1]Report'!$Z$68+'[1]Report'!$Z$70+'[1]Report'!$Z$71+'[1]Report'!$Z$72+'[1]Report'!$Z$76+'[1]Report'!$Z$77</f>
        <v>137139.23</v>
      </c>
      <c r="F61" s="66">
        <f>'[1]Report'!$Z$55+'[1]Report'!$Z$56+'[1]Report'!$Z$59+'[1]Report'!$Z$96</f>
        <v>31970.499999999996</v>
      </c>
      <c r="G61" s="71">
        <f>'[1]Report'!$Z$57+'[1]Report'!$Z$58+'[1]Report'!$Z$81+'[1]Report'!$Z$82+'[1]Report'!$Z$91+'[1]Report'!$Z$92+'[1]Report'!$Z$93</f>
        <v>46730.12000000002</v>
      </c>
      <c r="H61" s="71">
        <f>'[1]Report'!$Z$61+'[1]Report'!$Z$74+'[1]Report'!$Z$78</f>
        <v>7010.24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7">
        <f>D60-D61</f>
        <v>134377.5600000001</v>
      </c>
      <c r="E62" s="77">
        <f>E60-E61</f>
        <v>-29047.460000000006</v>
      </c>
      <c r="F62" s="77">
        <f>F60-F61</f>
        <v>-2318.4499999999935</v>
      </c>
      <c r="G62" s="79">
        <f>G60-G61</f>
        <v>12345.099999999991</v>
      </c>
      <c r="H62" s="79">
        <f>H60-H61</f>
        <v>2846.91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2">
        <f>D60+'[1]Report'!$S$65+'[1]Report'!$S$73+'[1]Report'!$S$79+'[1]Report'!$S$80</f>
        <v>619581.68</v>
      </c>
      <c r="E63" s="72">
        <f>E60+'[1]Report'!$U$63+'[1]Report'!$U$66+'[1]Report'!$U$67+'[1]Report'!$U$68+'[1]Report'!$U$70+'[1]Report'!$U$71+'[1]Report'!$U$72</f>
        <v>102215.17000000001</v>
      </c>
      <c r="F63" s="72">
        <f>F60+'[1]Report'!$U$56+'[1]Report'!$U$59</f>
        <v>29002.420000000002</v>
      </c>
      <c r="G63" s="73">
        <f>G60+'[1]Report'!$W$81+'[1]Report'!$W$91</f>
        <v>118150.44000000002</v>
      </c>
      <c r="H63" s="73">
        <f>H60+'[1]Report'!$U$61+'[1]Report'!$U$78</f>
        <v>9847.64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14598.020000000019</v>
      </c>
      <c r="E64" s="44">
        <f>E63-E60</f>
        <v>-5876.599999999991</v>
      </c>
      <c r="F64" s="44">
        <f>F63-F60</f>
        <v>-649.630000000001</v>
      </c>
      <c r="G64" s="44">
        <f>G63-G60</f>
        <v>59075.22000000001</v>
      </c>
      <c r="H64" s="44">
        <f>H63-H60</f>
        <v>-9.510000000000218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14" t="s">
        <v>145</v>
      </c>
      <c r="E65" s="115"/>
      <c r="F65" s="115"/>
      <c r="G65" s="115"/>
      <c r="H65" s="116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17" t="s">
        <v>145</v>
      </c>
      <c r="E66" s="118"/>
      <c r="F66" s="118"/>
      <c r="G66" s="118"/>
      <c r="H66" s="119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05" t="s">
        <v>101</v>
      </c>
      <c r="B68" s="106"/>
      <c r="C68" s="106"/>
      <c r="D68" s="106"/>
      <c r="E68" s="106"/>
      <c r="F68" s="106"/>
      <c r="G68" s="106"/>
      <c r="H68" s="107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86" t="s">
        <v>180</v>
      </c>
      <c r="F69" s="87"/>
      <c r="G69" s="92"/>
      <c r="H69" s="26">
        <v>14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86"/>
      <c r="F70" s="87"/>
      <c r="G70" s="92"/>
      <c r="H70" s="26">
        <v>14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86"/>
      <c r="F71" s="87"/>
      <c r="G71" s="92"/>
      <c r="H71" s="26">
        <v>1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17"/>
      <c r="F72" s="118"/>
      <c r="G72" s="119"/>
      <c r="H72" s="26">
        <f>D64+E64+F64+G64+H64</f>
        <v>67137.50000000004</v>
      </c>
    </row>
    <row r="73" spans="1:8" ht="25.5" customHeight="1" thickBot="1">
      <c r="A73" s="105" t="s">
        <v>107</v>
      </c>
      <c r="B73" s="106"/>
      <c r="C73" s="106"/>
      <c r="D73" s="106"/>
      <c r="E73" s="106"/>
      <c r="F73" s="106"/>
      <c r="G73" s="106"/>
      <c r="H73" s="107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86">
        <v>3</v>
      </c>
      <c r="F74" s="87"/>
      <c r="G74" s="92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26"/>
      <c r="F75" s="127"/>
      <c r="G75" s="128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23" t="s">
        <v>167</v>
      </c>
      <c r="F76" s="124"/>
      <c r="G76" s="124"/>
      <c r="H76" s="125"/>
    </row>
    <row r="77" ht="12.75">
      <c r="A77" s="1"/>
    </row>
    <row r="78" ht="12.75">
      <c r="A78" s="1"/>
    </row>
    <row r="79" spans="1:8" ht="38.25" customHeight="1">
      <c r="A79" s="122" t="s">
        <v>172</v>
      </c>
      <c r="B79" s="122"/>
      <c r="C79" s="122"/>
      <c r="D79" s="122"/>
      <c r="E79" s="122"/>
      <c r="F79" s="122"/>
      <c r="G79" s="122"/>
      <c r="H79" s="122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11" t="s">
        <v>115</v>
      </c>
      <c r="D82" s="112"/>
      <c r="E82" s="113"/>
    </row>
    <row r="83" spans="1:5" ht="18.75" customHeight="1" thickBot="1">
      <c r="A83" s="29">
        <v>2</v>
      </c>
      <c r="B83" s="4" t="s">
        <v>116</v>
      </c>
      <c r="C83" s="111" t="s">
        <v>117</v>
      </c>
      <c r="D83" s="112"/>
      <c r="E83" s="113"/>
    </row>
    <row r="84" spans="1:5" ht="16.5" customHeight="1" thickBot="1">
      <c r="A84" s="29">
        <v>3</v>
      </c>
      <c r="B84" s="4" t="s">
        <v>118</v>
      </c>
      <c r="C84" s="111" t="s">
        <v>119</v>
      </c>
      <c r="D84" s="112"/>
      <c r="E84" s="113"/>
    </row>
    <row r="85" spans="1:5" ht="13.5" thickBot="1">
      <c r="A85" s="29">
        <v>4</v>
      </c>
      <c r="B85" s="4" t="s">
        <v>16</v>
      </c>
      <c r="C85" s="111" t="s">
        <v>120</v>
      </c>
      <c r="D85" s="112"/>
      <c r="E85" s="113"/>
    </row>
    <row r="86" spans="1:5" ht="24" customHeight="1" thickBot="1">
      <c r="A86" s="29">
        <v>5</v>
      </c>
      <c r="B86" s="4" t="s">
        <v>86</v>
      </c>
      <c r="C86" s="111" t="s">
        <v>121</v>
      </c>
      <c r="D86" s="112"/>
      <c r="E86" s="113"/>
    </row>
    <row r="87" spans="1:5" ht="21" customHeight="1" thickBot="1">
      <c r="A87" s="30">
        <v>6</v>
      </c>
      <c r="B87" s="31" t="s">
        <v>122</v>
      </c>
      <c r="C87" s="111" t="s">
        <v>123</v>
      </c>
      <c r="D87" s="112"/>
      <c r="E87" s="113"/>
    </row>
    <row r="89" spans="2:3" ht="15">
      <c r="B89" s="147" t="s">
        <v>173</v>
      </c>
      <c r="C89" s="147"/>
    </row>
    <row r="90" spans="2:4" ht="26.25">
      <c r="B90" s="148" t="s">
        <v>174</v>
      </c>
      <c r="C90" s="149" t="s">
        <v>175</v>
      </c>
      <c r="D90" s="150" t="s">
        <v>176</v>
      </c>
    </row>
    <row r="91" spans="2:4" ht="22.5">
      <c r="B91" s="151" t="s">
        <v>177</v>
      </c>
      <c r="C91" s="152">
        <f>'[1]Report'!$X$95</f>
        <v>1146.1100000000001</v>
      </c>
      <c r="D91" s="153">
        <f>'[1]Report'!$Z$95</f>
        <v>244.67000000000004</v>
      </c>
    </row>
    <row r="92" spans="2:4" ht="22.5">
      <c r="B92" s="151" t="s">
        <v>178</v>
      </c>
      <c r="C92" s="152">
        <f>'[1]Report'!$X$75</f>
        <v>1308.3100000000002</v>
      </c>
      <c r="D92" s="153">
        <f>'[1]Report'!$Z$75</f>
        <v>225.35999999999987</v>
      </c>
    </row>
  </sheetData>
  <sheetProtection/>
  <mergeCells count="66">
    <mergeCell ref="B89:C89"/>
    <mergeCell ref="D15:F15"/>
    <mergeCell ref="D16:F16"/>
    <mergeCell ref="D28:F28"/>
    <mergeCell ref="D18:F18"/>
    <mergeCell ref="D19:F19"/>
    <mergeCell ref="E72:G72"/>
    <mergeCell ref="E74:G74"/>
    <mergeCell ref="D13:F13"/>
    <mergeCell ref="D14:F14"/>
    <mergeCell ref="D20:F20"/>
    <mergeCell ref="D21:F21"/>
    <mergeCell ref="E71:G71"/>
    <mergeCell ref="D27:F27"/>
    <mergeCell ref="D33:F33"/>
    <mergeCell ref="D48:E48"/>
    <mergeCell ref="D10:F10"/>
    <mergeCell ref="D11:F11"/>
    <mergeCell ref="D12:F12"/>
    <mergeCell ref="D9:F9"/>
    <mergeCell ref="A73:H73"/>
    <mergeCell ref="E69:G69"/>
    <mergeCell ref="E75:G75"/>
    <mergeCell ref="D3:F3"/>
    <mergeCell ref="D8:F8"/>
    <mergeCell ref="A7:H7"/>
    <mergeCell ref="D22:F22"/>
    <mergeCell ref="D23:F23"/>
    <mergeCell ref="D24:F24"/>
    <mergeCell ref="D17:F17"/>
    <mergeCell ref="C86:E86"/>
    <mergeCell ref="D54:E54"/>
    <mergeCell ref="D55:E55"/>
    <mergeCell ref="D47:E47"/>
    <mergeCell ref="A79:H79"/>
    <mergeCell ref="E76:H76"/>
    <mergeCell ref="E70:G70"/>
    <mergeCell ref="D50:E50"/>
    <mergeCell ref="D51:E51"/>
    <mergeCell ref="D52:E52"/>
    <mergeCell ref="D25:F25"/>
    <mergeCell ref="D26:F26"/>
    <mergeCell ref="C87:E87"/>
    <mergeCell ref="D65:H65"/>
    <mergeCell ref="D66:H66"/>
    <mergeCell ref="C82:E82"/>
    <mergeCell ref="C83:E83"/>
    <mergeCell ref="C84:E84"/>
    <mergeCell ref="C85:E85"/>
    <mergeCell ref="A68:H68"/>
    <mergeCell ref="D34:F34"/>
    <mergeCell ref="A44:H44"/>
    <mergeCell ref="D29:F29"/>
    <mergeCell ref="D31:F31"/>
    <mergeCell ref="D30:F30"/>
    <mergeCell ref="D32:F32"/>
    <mergeCell ref="A35:H35"/>
    <mergeCell ref="A1:H1"/>
    <mergeCell ref="D4:F4"/>
    <mergeCell ref="D5:F5"/>
    <mergeCell ref="D6:F6"/>
    <mergeCell ref="F43:G43"/>
    <mergeCell ref="A49:H49"/>
    <mergeCell ref="D53:E53"/>
    <mergeCell ref="D45:E45"/>
    <mergeCell ref="D46:E4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2017-03-16T07:48:56Z</dcterms:modified>
  <cp:category/>
  <cp:version/>
  <cp:contentType/>
  <cp:contentStatus/>
</cp:coreProperties>
</file>