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'2.8.'!$A$1:$I$91</definedName>
  </definedNames>
  <calcPr fullCalcOnLoad="1"/>
</workbook>
</file>

<file path=xl/sharedStrings.xml><?xml version="1.0" encoding="utf-8"?>
<sst xmlns="http://schemas.openxmlformats.org/spreadsheetml/2006/main" count="313" uniqueCount="178">
  <si>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</si>
  <si>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</si>
  <si>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</si>
  <si>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</si>
  <si>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</si>
  <si>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</si>
  <si>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</si>
  <si>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</si>
  <si>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</si>
  <si>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</si>
  <si>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</si>
  <si>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</si>
  <si>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</si>
  <si>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</si>
  <si>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</si>
  <si>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</si>
  <si>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</si>
  <si>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</si>
  <si>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</si>
  <si>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</si>
  <si>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</si>
  <si>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</si>
  <si>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</si>
  <si>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</si>
  <si>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</si>
  <si>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</si>
  <si>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</si>
  <si>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</si>
  <si>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</si>
  <si>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</si>
  <si>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</si>
  <si>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</si>
  <si>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</si>
  <si>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</si>
  <si>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</si>
  <si>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</si>
  <si>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</si>
  <si>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</si>
  <si>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</si>
  <si>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</si>
  <si>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</si>
  <si>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</si>
  <si>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</si>
  <si>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</si>
  <si>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</si>
  <si>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</si>
  <si>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</si>
  <si>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</si>
  <si>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</si>
  <si>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</si>
  <si>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</si>
  <si>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</si>
  <si>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</si>
  <si>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</si>
  <si>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</si>
  <si>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</si>
  <si>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</si>
  <si>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</si>
  <si>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</si>
  <si>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</si>
  <si>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</si>
  <si>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</si>
  <si>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</si>
  <si>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</si>
  <si>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</si>
  <si>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</si>
  <si>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</si>
  <si>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</si>
  <si>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</si>
  <si>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</si>
  <si>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</si>
  <si>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</si>
  <si>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</si>
  <si>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</si>
  <si>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</si>
  <si>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</si>
  <si>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</si>
  <si>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</si>
  <si>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</si>
  <si>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</si>
  <si>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</si>
  <si>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</si>
  <si>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</si>
  <si>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</si>
  <si>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</si>
  <si>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</si>
  <si>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</si>
  <si>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</si>
  <si>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</si>
  <si>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</si>
  <si>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</si>
  <si>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</si>
  <si>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</si>
  <si>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</si>
  <si>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</si>
  <si>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</si>
  <si>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</si>
  <si>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</si>
  <si>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</si>
  <si>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</si>
  <si>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</si>
  <si>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</si>
  <si>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</si>
  <si>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</si>
  <si>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</si>
  <si>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</si>
  <si>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</si>
  <si>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</si>
  <si>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</si>
  <si>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</si>
  <si>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</si>
  <si>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</si>
  <si>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</si>
  <si>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</si>
  <si>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</si>
  <si>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</si>
  <si>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</si>
  <si>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</si>
  <si>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</si>
  <si>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</si>
  <si>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</si>
  <si>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</si>
  <si>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</si>
  <si>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</si>
  <si>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</si>
  <si>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</si>
  <si>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</si>
  <si>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</si>
  <si>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</si>
  <si>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</si>
  <si>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</si>
  <si>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</si>
  <si>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</si>
  <si>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</si>
  <si>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</si>
  <si>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</si>
  <si>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</si>
  <si>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</si>
  <si>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</si>
  <si>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</si>
  <si>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</si>
  <si>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</si>
  <si>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</si>
  <si>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</si>
  <si>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</si>
  <si>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</si>
  <si>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</si>
  <si>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</si>
  <si>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</si>
  <si>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</si>
  <si>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</si>
  <si>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</si>
  <si>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</si>
  <si>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</si>
  <si>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</si>
  <si>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</si>
  <si>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</si>
  <si>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</si>
  <si>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</si>
  <si>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</si>
  <si>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</si>
  <si>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</si>
  <si>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</si>
  <si>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</si>
  <si>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</si>
  <si>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</si>
  <si>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</si>
  <si>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</si>
  <si>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</si>
  <si>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</si>
  <si>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</si>
  <si>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</si>
  <si>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</si>
  <si>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113                                                                                                                                                                                за 2015  год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</si>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</sst>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5" borderId="31" xfId="0" applyNumberFormat="1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194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4" fontId="4" fillId="24" borderId="24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3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33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2" fontId="3" fillId="25" borderId="17" xfId="0" applyNumberFormat="1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194" fontId="0" fillId="25" borderId="11" xfId="0" applyNumberFormat="1" applyFont="1" applyFill="1" applyBorder="1" applyAlignment="1">
      <alignment vertical="top" wrapText="1"/>
    </xf>
    <xf numFmtId="0" fontId="0" fillId="25" borderId="11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/>
    </xf>
    <xf numFmtId="0" fontId="4" fillId="25" borderId="32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1"/>
  <sheetViews>
    <sheetView tabSelected="1" view="pageBreakPreview" zoomScaleSheetLayoutView="100" zoomScalePageLayoutView="0" workbookViewId="0" topLeftCell="A62">
      <selection activeCell="D67" sqref="D67:H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6"/>
      <c r="E3" s="108"/>
      <c r="F3" s="11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8"/>
      <c r="E4" s="89"/>
      <c r="F4" s="9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1"/>
      <c r="E5" s="92"/>
      <c r="F5" s="9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82"/>
      <c r="E6" s="83"/>
      <c r="F6" s="84"/>
      <c r="G6" s="36">
        <v>42369</v>
      </c>
      <c r="H6" s="5"/>
    </row>
    <row r="7" spans="1:8" ht="38.25" customHeight="1" thickBot="1">
      <c r="A7" s="121" t="s">
        <v>13</v>
      </c>
      <c r="B7" s="122"/>
      <c r="C7" s="122"/>
      <c r="D7" s="123"/>
      <c r="E7" s="123"/>
      <c r="F7" s="123"/>
      <c r="G7" s="122"/>
      <c r="H7" s="124"/>
    </row>
    <row r="8" spans="1:8" ht="33" customHeight="1" thickBot="1">
      <c r="A8" s="40" t="s">
        <v>0</v>
      </c>
      <c r="B8" s="39" t="s">
        <v>1</v>
      </c>
      <c r="C8" s="41" t="s">
        <v>2</v>
      </c>
      <c r="D8" s="118" t="s">
        <v>3</v>
      </c>
      <c r="E8" s="119"/>
      <c r="F8" s="120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7" t="s">
        <v>15</v>
      </c>
      <c r="E9" s="108"/>
      <c r="F9" s="10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7" t="s">
        <v>18</v>
      </c>
      <c r="E10" s="108"/>
      <c r="F10" s="109"/>
      <c r="G10" s="143">
        <v>43811.11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7" t="s">
        <v>20</v>
      </c>
      <c r="E11" s="108"/>
      <c r="F11" s="109"/>
      <c r="G11" s="144">
        <f>7410.01+9557.91+4216.45+4765.94+1470.84+4667.13</f>
        <v>32088.28</v>
      </c>
      <c r="H11" s="49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13" t="s">
        <v>23</v>
      </c>
      <c r="E12" s="114"/>
      <c r="F12" s="115"/>
      <c r="G12" s="63">
        <f>G13+G14+G20+G21+G22+G23</f>
        <v>207344.99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8" t="s">
        <v>26</v>
      </c>
      <c r="E13" s="99"/>
      <c r="F13" s="100"/>
      <c r="G13" s="80">
        <f>7438.64+37193.2</f>
        <v>44631.84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8" t="s">
        <v>29</v>
      </c>
      <c r="E14" s="99"/>
      <c r="F14" s="100"/>
      <c r="G14" s="80">
        <f>5014.04+25070.2+1194.5</f>
        <v>31278.74</v>
      </c>
      <c r="H14" s="5"/>
    </row>
    <row r="15" spans="1:8" ht="26.25" customHeight="1" thickBot="1">
      <c r="A15" s="4"/>
      <c r="B15" s="6"/>
      <c r="C15" s="3" t="s">
        <v>16</v>
      </c>
      <c r="D15" s="98" t="s">
        <v>157</v>
      </c>
      <c r="E15" s="99"/>
      <c r="F15" s="100"/>
      <c r="G15" s="79">
        <f>1487.08+3061.23+5689.1+3491.64+12087.95+1912.23</f>
        <v>27729.23</v>
      </c>
      <c r="H15" s="5"/>
    </row>
    <row r="16" spans="1:8" ht="13.5" customHeight="1" thickBot="1">
      <c r="A16" s="4"/>
      <c r="B16" s="6"/>
      <c r="C16" s="3" t="s">
        <v>16</v>
      </c>
      <c r="D16" s="98" t="s">
        <v>158</v>
      </c>
      <c r="E16" s="99"/>
      <c r="F16" s="100"/>
      <c r="G16" s="145">
        <f>4667.13+G14-G15</f>
        <v>8216.640000000003</v>
      </c>
      <c r="H16" s="49"/>
    </row>
    <row r="17" spans="1:8" ht="13.5" customHeight="1" thickBot="1">
      <c r="A17" s="4"/>
      <c r="B17" s="6"/>
      <c r="C17" s="3" t="s">
        <v>16</v>
      </c>
      <c r="D17" s="98" t="s">
        <v>159</v>
      </c>
      <c r="E17" s="99"/>
      <c r="F17" s="100"/>
      <c r="G17" s="80">
        <v>22411.37</v>
      </c>
      <c r="H17" s="5"/>
    </row>
    <row r="18" spans="1:8" ht="24.75" customHeight="1" thickBot="1">
      <c r="A18" s="4"/>
      <c r="B18" s="6"/>
      <c r="C18" s="3" t="s">
        <v>16</v>
      </c>
      <c r="D18" s="98" t="s">
        <v>18</v>
      </c>
      <c r="E18" s="99"/>
      <c r="F18" s="100"/>
      <c r="G18" s="14">
        <f>G10</f>
        <v>43811.11</v>
      </c>
      <c r="H18" s="5"/>
    </row>
    <row r="19" spans="1:8" ht="27" customHeight="1" thickBot="1">
      <c r="A19" s="4"/>
      <c r="B19" s="6"/>
      <c r="C19" s="3" t="s">
        <v>16</v>
      </c>
      <c r="D19" s="98" t="s">
        <v>55</v>
      </c>
      <c r="E19" s="99"/>
      <c r="F19" s="100"/>
      <c r="G19" s="66">
        <f>G18+G15-G17</f>
        <v>49128.97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5" t="s">
        <v>32</v>
      </c>
      <c r="E20" s="126"/>
      <c r="F20" s="127"/>
      <c r="G20" s="80">
        <f>4755.12+23008.65</f>
        <v>27763.77</v>
      </c>
      <c r="H20" s="74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07" t="s">
        <v>152</v>
      </c>
      <c r="E21" s="108"/>
      <c r="F21" s="109"/>
      <c r="G21" s="144">
        <f>5461.32+27306.6</f>
        <v>32767.92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07" t="s">
        <v>153</v>
      </c>
      <c r="E22" s="108"/>
      <c r="F22" s="109"/>
      <c r="G22" s="144">
        <f>1624.28+8121.4</f>
        <v>9745.68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10" t="s">
        <v>154</v>
      </c>
      <c r="E23" s="111"/>
      <c r="F23" s="112"/>
      <c r="G23" s="144">
        <f>10192.84+50964.2</f>
        <v>61157.03999999999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07" t="s">
        <v>35</v>
      </c>
      <c r="E24" s="108"/>
      <c r="F24" s="109"/>
      <c r="G24" s="81">
        <f>G25+G26+G27+G28+G29+G30</f>
        <v>173774.83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146">
        <f>4488.75+6223.02+2867.9+3297.75+980.83+3061.23+3925.71+12087.95+11604.87+18009.65+24988.7+11225.82</f>
        <v>102762.18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8" t="s">
        <v>41</v>
      </c>
      <c r="E26" s="99"/>
      <c r="F26" s="10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8" t="s">
        <v>44</v>
      </c>
      <c r="E27" s="99"/>
      <c r="F27" s="100"/>
      <c r="G27" s="146">
        <f>2206.14+3022.98+1410.29+1619.72+481.75+1487.08+1821.34+5689.1+6077.44+8510.24+11402+5427.09</f>
        <v>49155.17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8" t="s">
        <v>47</v>
      </c>
      <c r="E28" s="99"/>
      <c r="F28" s="100"/>
      <c r="G28" s="6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8" t="s">
        <v>125</v>
      </c>
      <c r="E29" s="99"/>
      <c r="F29" s="100"/>
      <c r="G29" s="80">
        <f>1135.21+3491.64+3694.6+5158.85+7141.76+3304.67</f>
        <v>23926.730000000003</v>
      </c>
      <c r="H29" s="49"/>
      <c r="I29" s="5"/>
    </row>
    <row r="30" spans="1:256" ht="13.5" customHeight="1" thickBot="1">
      <c r="A30" s="4"/>
      <c r="B30" s="13"/>
      <c r="C30" s="3"/>
      <c r="D30" s="98" t="s">
        <v>167</v>
      </c>
      <c r="E30" s="99"/>
      <c r="F30" s="99"/>
      <c r="G30" s="75">
        <f>G32-G33-(G31-G32)</f>
        <v>-2069.2500000000014</v>
      </c>
      <c r="H30" s="77"/>
      <c r="I30" s="4"/>
      <c r="J30" s="13"/>
      <c r="K30" s="3"/>
      <c r="L30" s="98" t="s">
        <v>167</v>
      </c>
      <c r="M30" s="99"/>
      <c r="N30" s="99"/>
      <c r="O30" s="75">
        <f>O32-O34</f>
        <v>0</v>
      </c>
      <c r="P30" s="77"/>
      <c r="Q30" s="4"/>
      <c r="R30" s="13"/>
      <c r="S30" s="3"/>
      <c r="T30" s="98" t="s">
        <v>167</v>
      </c>
      <c r="U30" s="99"/>
      <c r="V30" s="99"/>
      <c r="W30" s="75">
        <f>W32-W34</f>
        <v>0</v>
      </c>
      <c r="X30" s="77"/>
      <c r="Y30" s="4"/>
      <c r="Z30" s="13"/>
      <c r="AA30" s="3"/>
      <c r="AB30" s="98" t="s">
        <v>167</v>
      </c>
      <c r="AC30" s="99"/>
      <c r="AD30" s="99"/>
      <c r="AE30" s="75">
        <f>AE32-AE34</f>
        <v>0</v>
      </c>
      <c r="AF30" s="77"/>
      <c r="AG30" s="4"/>
      <c r="AH30" s="13"/>
      <c r="AI30" s="3"/>
      <c r="AJ30" s="98" t="s">
        <v>167</v>
      </c>
      <c r="AK30" s="99"/>
      <c r="AL30" s="99"/>
      <c r="AM30" s="75">
        <f>AM32-AM34</f>
        <v>0</v>
      </c>
      <c r="AN30" s="77"/>
      <c r="AO30" s="4"/>
      <c r="AP30" s="13"/>
      <c r="AQ30" s="3"/>
      <c r="AR30" s="98" t="s">
        <v>167</v>
      </c>
      <c r="AS30" s="99"/>
      <c r="AT30" s="99"/>
      <c r="AU30" s="75">
        <f>AU32-AU34</f>
        <v>0</v>
      </c>
      <c r="AV30" s="77"/>
      <c r="AW30" s="4"/>
      <c r="AX30" s="13"/>
      <c r="AY30" s="3"/>
      <c r="AZ30" s="98" t="s">
        <v>167</v>
      </c>
      <c r="BA30" s="99"/>
      <c r="BB30" s="99"/>
      <c r="BC30" s="75">
        <f>BC32-BC34</f>
        <v>0</v>
      </c>
      <c r="BD30" s="77"/>
      <c r="BE30" s="4"/>
      <c r="BF30" s="13"/>
      <c r="BG30" s="3"/>
      <c r="BH30" s="98" t="s">
        <v>167</v>
      </c>
      <c r="BI30" s="99"/>
      <c r="BJ30" s="99"/>
      <c r="BK30" s="75">
        <f>BK32-BK34</f>
        <v>0</v>
      </c>
      <c r="BL30" s="77"/>
      <c r="BM30" s="4"/>
      <c r="BN30" s="13"/>
      <c r="BO30" s="3"/>
      <c r="BP30" s="98" t="s">
        <v>167</v>
      </c>
      <c r="BQ30" s="99"/>
      <c r="BR30" s="99"/>
      <c r="BS30" s="75">
        <f>BS32-BS34</f>
        <v>0</v>
      </c>
      <c r="BT30" s="77"/>
      <c r="BU30" s="4"/>
      <c r="BV30" s="13"/>
      <c r="BW30" s="3"/>
      <c r="BX30" s="98" t="s">
        <v>167</v>
      </c>
      <c r="BY30" s="99"/>
      <c r="BZ30" s="99"/>
      <c r="CA30" s="75">
        <f>CA32-CA34</f>
        <v>0</v>
      </c>
      <c r="CB30" s="77"/>
      <c r="CC30" s="4"/>
      <c r="CD30" s="13"/>
      <c r="CE30" s="3"/>
      <c r="CF30" s="98" t="s">
        <v>167</v>
      </c>
      <c r="CG30" s="99"/>
      <c r="CH30" s="99"/>
      <c r="CI30" s="75">
        <f>CI32-CI34</f>
        <v>0</v>
      </c>
      <c r="CJ30" s="77"/>
      <c r="CK30" s="4"/>
      <c r="CL30" s="13"/>
      <c r="CM30" s="3"/>
      <c r="CN30" s="98" t="s">
        <v>167</v>
      </c>
      <c r="CO30" s="99"/>
      <c r="CP30" s="99"/>
      <c r="CQ30" s="75">
        <f>CQ32-CQ34</f>
        <v>0</v>
      </c>
      <c r="CR30" s="77"/>
      <c r="CS30" s="4"/>
      <c r="CT30" s="13"/>
      <c r="CU30" s="3"/>
      <c r="CV30" s="98" t="s">
        <v>167</v>
      </c>
      <c r="CW30" s="99"/>
      <c r="CX30" s="99"/>
      <c r="CY30" s="75">
        <f>CY32-CY34</f>
        <v>0</v>
      </c>
      <c r="CZ30" s="77"/>
      <c r="DA30" s="4"/>
      <c r="DB30" s="13"/>
      <c r="DC30" s="3"/>
      <c r="DD30" s="98" t="s">
        <v>167</v>
      </c>
      <c r="DE30" s="99"/>
      <c r="DF30" s="99"/>
      <c r="DG30" s="75">
        <f>DG32-DG34</f>
        <v>0</v>
      </c>
      <c r="DH30" s="77"/>
      <c r="DI30" s="4"/>
      <c r="DJ30" s="13"/>
      <c r="DK30" s="3"/>
      <c r="DL30" s="98" t="s">
        <v>167</v>
      </c>
      <c r="DM30" s="99"/>
      <c r="DN30" s="99"/>
      <c r="DO30" s="75">
        <f>DO32-DO34</f>
        <v>0</v>
      </c>
      <c r="DP30" s="77"/>
      <c r="DQ30" s="4"/>
      <c r="DR30" s="13"/>
      <c r="DS30" s="3"/>
      <c r="DT30" s="98" t="s">
        <v>167</v>
      </c>
      <c r="DU30" s="99"/>
      <c r="DV30" s="99"/>
      <c r="DW30" s="75">
        <f>DW32-DW34</f>
        <v>0</v>
      </c>
      <c r="DX30" s="77"/>
      <c r="DY30" s="4"/>
      <c r="DZ30" s="13"/>
      <c r="EA30" s="3"/>
      <c r="EB30" s="98" t="s">
        <v>167</v>
      </c>
      <c r="EC30" s="99"/>
      <c r="ED30" s="99"/>
      <c r="EE30" s="75">
        <f>EE32-EE34</f>
        <v>0</v>
      </c>
      <c r="EF30" s="77"/>
      <c r="EG30" s="4"/>
      <c r="EH30" s="13"/>
      <c r="EI30" s="3"/>
      <c r="EJ30" s="98" t="s">
        <v>167</v>
      </c>
      <c r="EK30" s="99"/>
      <c r="EL30" s="99"/>
      <c r="EM30" s="75">
        <f>EM32-EM34</f>
        <v>0</v>
      </c>
      <c r="EN30" s="77"/>
      <c r="EO30" s="4"/>
      <c r="EP30" s="13"/>
      <c r="EQ30" s="3"/>
      <c r="ER30" s="98" t="s">
        <v>167</v>
      </c>
      <c r="ES30" s="99"/>
      <c r="ET30" s="99"/>
      <c r="EU30" s="75">
        <f>EU32-EU34</f>
        <v>0</v>
      </c>
      <c r="EV30" s="77"/>
      <c r="EW30" s="4"/>
      <c r="EX30" s="13"/>
      <c r="EY30" s="3"/>
      <c r="EZ30" s="98" t="s">
        <v>167</v>
      </c>
      <c r="FA30" s="99"/>
      <c r="FB30" s="99"/>
      <c r="FC30" s="75">
        <f>FC32-FC34</f>
        <v>0</v>
      </c>
      <c r="FD30" s="77"/>
      <c r="FE30" s="4"/>
      <c r="FF30" s="13"/>
      <c r="FG30" s="3"/>
      <c r="FH30" s="98" t="s">
        <v>167</v>
      </c>
      <c r="FI30" s="99"/>
      <c r="FJ30" s="99"/>
      <c r="FK30" s="75">
        <f>FK32-FK34</f>
        <v>0</v>
      </c>
      <c r="FL30" s="77"/>
      <c r="FM30" s="4"/>
      <c r="FN30" s="13"/>
      <c r="FO30" s="3"/>
      <c r="FP30" s="98" t="s">
        <v>167</v>
      </c>
      <c r="FQ30" s="99"/>
      <c r="FR30" s="99"/>
      <c r="FS30" s="75">
        <f>FS32-FS34</f>
        <v>0</v>
      </c>
      <c r="FT30" s="77"/>
      <c r="FU30" s="4"/>
      <c r="FV30" s="13"/>
      <c r="FW30" s="3"/>
      <c r="FX30" s="98" t="s">
        <v>167</v>
      </c>
      <c r="FY30" s="99"/>
      <c r="FZ30" s="99"/>
      <c r="GA30" s="75">
        <f>GA32-GA34</f>
        <v>0</v>
      </c>
      <c r="GB30" s="77"/>
      <c r="GC30" s="4"/>
      <c r="GD30" s="13"/>
      <c r="GE30" s="3"/>
      <c r="GF30" s="98" t="s">
        <v>167</v>
      </c>
      <c r="GG30" s="99"/>
      <c r="GH30" s="99"/>
      <c r="GI30" s="75">
        <f>GI32-GI34</f>
        <v>0</v>
      </c>
      <c r="GJ30" s="77"/>
      <c r="GK30" s="4"/>
      <c r="GL30" s="13"/>
      <c r="GM30" s="3"/>
      <c r="GN30" s="98" t="s">
        <v>167</v>
      </c>
      <c r="GO30" s="99"/>
      <c r="GP30" s="99"/>
      <c r="GQ30" s="75">
        <f>GQ32-GQ34</f>
        <v>0</v>
      </c>
      <c r="GR30" s="77"/>
      <c r="GS30" s="4"/>
      <c r="GT30" s="13"/>
      <c r="GU30" s="3"/>
      <c r="GV30" s="98" t="s">
        <v>167</v>
      </c>
      <c r="GW30" s="99"/>
      <c r="GX30" s="99"/>
      <c r="GY30" s="75">
        <f>GY32-GY34</f>
        <v>0</v>
      </c>
      <c r="GZ30" s="77"/>
      <c r="HA30" s="4"/>
      <c r="HB30" s="13"/>
      <c r="HC30" s="3"/>
      <c r="HD30" s="98" t="s">
        <v>167</v>
      </c>
      <c r="HE30" s="99"/>
      <c r="HF30" s="99"/>
      <c r="HG30" s="75">
        <f>HG32-HG34</f>
        <v>0</v>
      </c>
      <c r="HH30" s="77"/>
      <c r="HI30" s="4"/>
      <c r="HJ30" s="13"/>
      <c r="HK30" s="3"/>
      <c r="HL30" s="98" t="s">
        <v>167</v>
      </c>
      <c r="HM30" s="99"/>
      <c r="HN30" s="99"/>
      <c r="HO30" s="75">
        <f>HO32-HO34</f>
        <v>0</v>
      </c>
      <c r="HP30" s="77"/>
      <c r="HQ30" s="4"/>
      <c r="HR30" s="13"/>
      <c r="HS30" s="3"/>
      <c r="HT30" s="98" t="s">
        <v>167</v>
      </c>
      <c r="HU30" s="99"/>
      <c r="HV30" s="99"/>
      <c r="HW30" s="75">
        <f>HW32-HW34</f>
        <v>0</v>
      </c>
      <c r="HX30" s="77"/>
      <c r="HY30" s="4"/>
      <c r="HZ30" s="13"/>
      <c r="IA30" s="3"/>
      <c r="IB30" s="98" t="s">
        <v>167</v>
      </c>
      <c r="IC30" s="99"/>
      <c r="ID30" s="99"/>
      <c r="IE30" s="75">
        <f>IE32-IE34</f>
        <v>0</v>
      </c>
      <c r="IF30" s="77"/>
      <c r="IG30" s="4"/>
      <c r="IH30" s="13"/>
      <c r="II30" s="3"/>
      <c r="IJ30" s="98" t="s">
        <v>167</v>
      </c>
      <c r="IK30" s="99"/>
      <c r="IL30" s="99"/>
      <c r="IM30" s="75">
        <f>IM32-IM34</f>
        <v>0</v>
      </c>
      <c r="IN30" s="77"/>
      <c r="IO30" s="4"/>
      <c r="IP30" s="13"/>
      <c r="IQ30" s="3"/>
      <c r="IR30" s="98" t="s">
        <v>167</v>
      </c>
      <c r="IS30" s="99"/>
      <c r="IT30" s="99"/>
      <c r="IU30" s="75">
        <f>IU32-IU34</f>
        <v>0</v>
      </c>
      <c r="IV30" s="77"/>
    </row>
    <row r="31" spans="1:9" ht="13.5" customHeight="1" thickBot="1">
      <c r="A31" s="4"/>
      <c r="B31" s="13"/>
      <c r="C31" s="3"/>
      <c r="D31" s="98" t="s">
        <v>174</v>
      </c>
      <c r="E31" s="99"/>
      <c r="F31" s="99"/>
      <c r="G31" s="75">
        <f>7015.13-70.94</f>
        <v>6944.1900000000005</v>
      </c>
      <c r="H31" s="49"/>
      <c r="I31" s="71"/>
    </row>
    <row r="32" spans="1:9" ht="13.5" customHeight="1" thickBot="1">
      <c r="A32" s="4"/>
      <c r="B32" s="13"/>
      <c r="C32" s="3"/>
      <c r="D32" s="98" t="s">
        <v>175</v>
      </c>
      <c r="E32" s="99"/>
      <c r="F32" s="99"/>
      <c r="G32" s="75">
        <f>2463.31-25.84</f>
        <v>2437.47</v>
      </c>
      <c r="H32" s="49"/>
      <c r="I32" s="71"/>
    </row>
    <row r="33" spans="1:9" ht="13.5" customHeight="1" thickBot="1">
      <c r="A33" s="4"/>
      <c r="B33" s="13"/>
      <c r="C33" s="3"/>
      <c r="D33" s="98" t="s">
        <v>177</v>
      </c>
      <c r="E33" s="99"/>
      <c r="F33" s="99"/>
      <c r="G33" s="76">
        <v>0</v>
      </c>
      <c r="H33" s="49"/>
      <c r="I33" s="71"/>
    </row>
    <row r="34" spans="1:9" ht="13.5" customHeight="1" thickBot="1">
      <c r="A34" s="4"/>
      <c r="B34" s="13"/>
      <c r="C34" s="3"/>
      <c r="D34" s="98" t="s">
        <v>176</v>
      </c>
      <c r="E34" s="99"/>
      <c r="F34" s="99"/>
      <c r="G34" s="76">
        <f>351.9-70.94</f>
        <v>280.96</v>
      </c>
      <c r="H34" s="49"/>
      <c r="I34" s="71"/>
    </row>
    <row r="35" spans="1:8" ht="35.25" customHeight="1" thickBot="1">
      <c r="A35" s="4" t="s">
        <v>56</v>
      </c>
      <c r="B35" s="67" t="s">
        <v>51</v>
      </c>
      <c r="C35" s="3" t="s">
        <v>16</v>
      </c>
      <c r="D35" s="98" t="s">
        <v>51</v>
      </c>
      <c r="E35" s="99"/>
      <c r="F35" s="100"/>
      <c r="G35" s="64">
        <f>G24+G10</f>
        <v>217585.94</v>
      </c>
      <c r="H35" s="50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98" t="s">
        <v>53</v>
      </c>
      <c r="E36" s="99"/>
      <c r="F36" s="100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8" t="s">
        <v>55</v>
      </c>
      <c r="E37" s="99"/>
      <c r="F37" s="100"/>
      <c r="G37" s="66">
        <f>G19</f>
        <v>49128.97</v>
      </c>
      <c r="H37" s="47"/>
    </row>
    <row r="38" spans="1:8" ht="39" customHeight="1" thickBot="1">
      <c r="A38" s="4" t="s">
        <v>169</v>
      </c>
      <c r="B38" s="4" t="s">
        <v>156</v>
      </c>
      <c r="C38" s="3" t="s">
        <v>16</v>
      </c>
      <c r="D38" s="98" t="s">
        <v>57</v>
      </c>
      <c r="E38" s="99"/>
      <c r="F38" s="100"/>
      <c r="G38" s="78">
        <f>G11+G12-G24+G34</f>
        <v>65939.40000000001</v>
      </c>
      <c r="H38" s="49"/>
    </row>
    <row r="39" spans="1:8" ht="38.25" customHeight="1" thickBot="1">
      <c r="A39" s="121" t="s">
        <v>58</v>
      </c>
      <c r="B39" s="122"/>
      <c r="C39" s="122"/>
      <c r="D39" s="122"/>
      <c r="E39" s="122"/>
      <c r="F39" s="122"/>
      <c r="G39" s="122"/>
      <c r="H39" s="124"/>
    </row>
    <row r="40" spans="1:8" ht="68.25" thickBot="1">
      <c r="A40" s="4" t="s">
        <v>170</v>
      </c>
      <c r="B40" s="4" t="s">
        <v>60</v>
      </c>
      <c r="C40" s="3" t="s">
        <v>133</v>
      </c>
      <c r="D40" s="17" t="s">
        <v>63</v>
      </c>
      <c r="E40" s="4" t="s">
        <v>134</v>
      </c>
      <c r="F40" s="45" t="s">
        <v>136</v>
      </c>
      <c r="G40" s="46" t="s">
        <v>160</v>
      </c>
      <c r="H40" s="43" t="s">
        <v>141</v>
      </c>
    </row>
    <row r="41" spans="1:8" ht="79.5" customHeight="1" thickBot="1">
      <c r="A41" s="15">
        <v>1</v>
      </c>
      <c r="B41" s="4" t="s">
        <v>126</v>
      </c>
      <c r="C41" s="3" t="s">
        <v>129</v>
      </c>
      <c r="D41" s="58" t="s">
        <v>161</v>
      </c>
      <c r="E41" s="52">
        <v>2.13</v>
      </c>
      <c r="F41" s="59" t="s">
        <v>137</v>
      </c>
      <c r="G41" s="60">
        <v>3810334293</v>
      </c>
      <c r="H41" s="61">
        <f>G17</f>
        <v>22411.37</v>
      </c>
    </row>
    <row r="42" spans="1:8" ht="56.25" customHeight="1" thickBot="1">
      <c r="A42" s="15">
        <v>2</v>
      </c>
      <c r="B42" s="4" t="s">
        <v>132</v>
      </c>
      <c r="C42" s="3" t="s">
        <v>129</v>
      </c>
      <c r="D42" s="51" t="s">
        <v>162</v>
      </c>
      <c r="E42" s="147">
        <v>3.16</v>
      </c>
      <c r="F42" s="72" t="s">
        <v>137</v>
      </c>
      <c r="G42" s="60">
        <v>3810334293</v>
      </c>
      <c r="H42" s="61">
        <f>G13</f>
        <v>44631.84</v>
      </c>
    </row>
    <row r="43" spans="1:8" ht="39" customHeight="1" thickBot="1">
      <c r="A43" s="15">
        <v>3</v>
      </c>
      <c r="B43" s="4" t="s">
        <v>127</v>
      </c>
      <c r="C43" s="3" t="s">
        <v>129</v>
      </c>
      <c r="D43" s="51" t="s">
        <v>135</v>
      </c>
      <c r="E43" s="52">
        <v>3.85</v>
      </c>
      <c r="F43" s="73" t="s">
        <v>138</v>
      </c>
      <c r="G43" s="60">
        <v>3848000155</v>
      </c>
      <c r="H43" s="61">
        <f>G20</f>
        <v>27763.77</v>
      </c>
    </row>
    <row r="44" spans="1:8" ht="39" customHeight="1" thickBot="1">
      <c r="A44" s="15">
        <v>4</v>
      </c>
      <c r="B44" s="4" t="s">
        <v>128</v>
      </c>
      <c r="C44" s="3" t="s">
        <v>129</v>
      </c>
      <c r="D44" s="51" t="s">
        <v>135</v>
      </c>
      <c r="E44" s="52">
        <v>3.36</v>
      </c>
      <c r="F44" s="73" t="s">
        <v>139</v>
      </c>
      <c r="G44" s="60">
        <v>3837003965</v>
      </c>
      <c r="H44" s="61">
        <f>G21</f>
        <v>32767.92</v>
      </c>
    </row>
    <row r="45" spans="1:8" ht="68.25" thickBot="1">
      <c r="A45" s="15">
        <v>5</v>
      </c>
      <c r="B45" s="4" t="s">
        <v>130</v>
      </c>
      <c r="C45" s="3" t="s">
        <v>129</v>
      </c>
      <c r="D45" s="58" t="s">
        <v>161</v>
      </c>
      <c r="E45" s="52">
        <v>0.69</v>
      </c>
      <c r="F45" s="59" t="s">
        <v>140</v>
      </c>
      <c r="G45" s="60">
        <v>3848006622</v>
      </c>
      <c r="H45" s="61">
        <f>G22</f>
        <v>9745.68</v>
      </c>
    </row>
    <row r="46" spans="1:8" ht="68.25" thickBot="1">
      <c r="A46" s="15">
        <v>6</v>
      </c>
      <c r="B46" s="16" t="s">
        <v>131</v>
      </c>
      <c r="C46" s="3" t="s">
        <v>129</v>
      </c>
      <c r="D46" s="58" t="s">
        <v>161</v>
      </c>
      <c r="E46" s="52">
        <v>4.33</v>
      </c>
      <c r="F46" s="62" t="s">
        <v>140</v>
      </c>
      <c r="G46" s="60">
        <v>3848006622</v>
      </c>
      <c r="H46" s="61">
        <f>G23</f>
        <v>61157.03999999999</v>
      </c>
    </row>
    <row r="47" spans="1:8" ht="40.5" customHeight="1" thickBot="1">
      <c r="A47" s="4" t="s">
        <v>171</v>
      </c>
      <c r="B47" s="4" t="s">
        <v>62</v>
      </c>
      <c r="C47" s="3" t="s">
        <v>16</v>
      </c>
      <c r="D47" s="4"/>
      <c r="E47" s="4"/>
      <c r="F47" s="142"/>
      <c r="G47" s="100"/>
      <c r="H47" s="61">
        <f>SUM(H41:H46)</f>
        <v>198477.62</v>
      </c>
    </row>
    <row r="48" spans="1:8" ht="19.5" customHeight="1" thickBot="1">
      <c r="A48" s="104" t="s">
        <v>64</v>
      </c>
      <c r="B48" s="105"/>
      <c r="C48" s="105"/>
      <c r="D48" s="105"/>
      <c r="E48" s="105"/>
      <c r="F48" s="105"/>
      <c r="G48" s="105"/>
      <c r="H48" s="106"/>
    </row>
    <row r="49" spans="1:8" ht="47.25" customHeight="1" thickBot="1">
      <c r="A49" s="51" t="s">
        <v>172</v>
      </c>
      <c r="B49" s="51" t="s">
        <v>66</v>
      </c>
      <c r="C49" s="52" t="s">
        <v>67</v>
      </c>
      <c r="D49" s="96" t="s">
        <v>142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85" t="s">
        <v>74</v>
      </c>
      <c r="B53" s="94"/>
      <c r="C53" s="94"/>
      <c r="D53" s="94"/>
      <c r="E53" s="94"/>
      <c r="F53" s="94"/>
      <c r="G53" s="94"/>
      <c r="H53" s="9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8" t="s">
        <v>57</v>
      </c>
      <c r="E59" s="129"/>
      <c r="F59" s="57">
        <f>D66+E66+F66+G66+H66</f>
        <v>131860.2499999999</v>
      </c>
      <c r="G59" s="53"/>
      <c r="H59" s="55"/>
    </row>
    <row r="60" spans="1:8" ht="30" customHeight="1" thickBot="1">
      <c r="A60" s="19" t="s">
        <v>143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163</v>
      </c>
      <c r="E61" s="65" t="s">
        <v>164</v>
      </c>
      <c r="F61" s="22" t="s">
        <v>165</v>
      </c>
      <c r="G61" s="25" t="s">
        <v>166</v>
      </c>
      <c r="H61" s="42" t="s">
        <v>147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144</v>
      </c>
      <c r="E62" s="3" t="s">
        <v>145</v>
      </c>
      <c r="F62" s="3" t="s">
        <v>145</v>
      </c>
      <c r="G62" s="3" t="s">
        <v>145</v>
      </c>
      <c r="H62" s="24" t="s">
        <v>148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68">
        <f>D64/1502.58</f>
        <v>419.48380119527747</v>
      </c>
      <c r="E63" s="68">
        <f>E64/117.48</f>
        <v>1309.5625638406536</v>
      </c>
      <c r="F63" s="68">
        <f>F64/12</f>
        <v>2897.0625</v>
      </c>
      <c r="G63" s="69">
        <f>G64/18.26</f>
        <v>4263.641840087623</v>
      </c>
      <c r="H63" s="70">
        <f>H64/0.88</f>
        <v>850.159090909091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80">
        <f>104140.12+526167.85</f>
        <v>630307.97</v>
      </c>
      <c r="E64" s="80">
        <f>33904.88+117870.43+2072.1</f>
        <v>153847.41</v>
      </c>
      <c r="F64" s="80">
        <f>4010.04+320.41+30434.3</f>
        <v>34764.75</v>
      </c>
      <c r="G64" s="148">
        <f>8631.56+2986.47+49132.38+17103.69</f>
        <v>77854.09999999999</v>
      </c>
      <c r="H64" s="149">
        <f>119.94+628.2</f>
        <v>748.1400000000001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80">
        <f>62714.35+30885.92+121528.29+75094.47+241693.98</f>
        <v>531917.01</v>
      </c>
      <c r="E65" s="80">
        <f>9227.03+21399.68+24533.98+14360.37+64565.32+611.91+320.38+994.04</f>
        <v>136012.71000000002</v>
      </c>
      <c r="F65" s="80">
        <f>1407.51+3201.78+79.35+47.05+156.95+5040.4+3223.65+17546.25</f>
        <v>30702.940000000002</v>
      </c>
      <c r="G65" s="150">
        <f>3078.15+1854.84+8792.03+9076.68+5470.97+26544.02+2674.31+6040.85+884.25+2019.49</f>
        <v>66435.59</v>
      </c>
      <c r="H65" s="150">
        <f>160.28+88.62+314.18+30.79</f>
        <v>593.87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68">
        <f>D64-D65</f>
        <v>98390.95999999996</v>
      </c>
      <c r="E66" s="68">
        <f>E64-E65</f>
        <v>17834.699999999983</v>
      </c>
      <c r="F66" s="68">
        <f>F64-F65</f>
        <v>4061.8099999999977</v>
      </c>
      <c r="G66" s="70">
        <f>G64-G65</f>
        <v>11418.509999999995</v>
      </c>
      <c r="H66" s="70">
        <f>H64-H65</f>
        <v>154.2700000000001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151">
        <f>104140.12+526167.85</f>
        <v>630307.97</v>
      </c>
      <c r="E67" s="151">
        <f>33284.04+129898.19+2112.13</f>
        <v>165294.36000000002</v>
      </c>
      <c r="F67" s="151">
        <f>31814.4+320.41+5173.32</f>
        <v>37308.130000000005</v>
      </c>
      <c r="G67" s="152">
        <f>9756.12+3307.3+49035.74+17084.12</f>
        <v>79183.28</v>
      </c>
      <c r="H67" s="152">
        <v>628.2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11446.950000000012</v>
      </c>
      <c r="F68" s="44">
        <f>F67-F64</f>
        <v>2543.3800000000047</v>
      </c>
      <c r="G68" s="44">
        <f>G67-G64</f>
        <v>1329.1800000000076</v>
      </c>
      <c r="H68" s="44">
        <f>H67-H64</f>
        <v>-119.94000000000005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6" t="s">
        <v>146</v>
      </c>
      <c r="E69" s="137"/>
      <c r="F69" s="137"/>
      <c r="G69" s="137"/>
      <c r="H69" s="13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146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4" t="s">
        <v>101</v>
      </c>
      <c r="B72" s="105"/>
      <c r="C72" s="105"/>
      <c r="D72" s="105"/>
      <c r="E72" s="105"/>
      <c r="F72" s="105"/>
      <c r="G72" s="105"/>
      <c r="H72" s="10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8"/>
      <c r="F73" s="99"/>
      <c r="G73" s="10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8"/>
      <c r="F74" s="99"/>
      <c r="G74" s="10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8"/>
      <c r="F75" s="99"/>
      <c r="G75" s="10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15199.570000000023</v>
      </c>
    </row>
    <row r="77" spans="1:8" ht="25.5" customHeight="1" thickBot="1">
      <c r="A77" s="104" t="s">
        <v>107</v>
      </c>
      <c r="B77" s="105"/>
      <c r="C77" s="105"/>
      <c r="D77" s="105"/>
      <c r="E77" s="105"/>
      <c r="F77" s="105"/>
      <c r="G77" s="105"/>
      <c r="H77" s="10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8"/>
      <c r="F78" s="99"/>
      <c r="G78" s="10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39"/>
      <c r="F79" s="140"/>
      <c r="G79" s="14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30" t="s">
        <v>168</v>
      </c>
      <c r="F80" s="131"/>
      <c r="G80" s="131"/>
      <c r="H80" s="132"/>
    </row>
    <row r="81" ht="12.75">
      <c r="A81" s="1"/>
    </row>
    <row r="82" ht="12.75">
      <c r="A82" s="1"/>
    </row>
    <row r="83" spans="1:7" ht="27.75" customHeight="1">
      <c r="A83" s="87" t="s">
        <v>114</v>
      </c>
      <c r="B83" s="87"/>
      <c r="C83" s="87"/>
      <c r="D83" s="87"/>
      <c r="E83" s="87"/>
      <c r="F83" s="87"/>
      <c r="G83" s="87"/>
    </row>
    <row r="84" ht="12.75">
      <c r="A84" s="1"/>
    </row>
    <row r="85" ht="13.5" thickBot="1">
      <c r="A85" s="2" t="s">
        <v>115</v>
      </c>
    </row>
    <row r="86" spans="1:5" ht="30.75" customHeight="1" thickBot="1">
      <c r="A86" s="27">
        <v>1</v>
      </c>
      <c r="B86" s="28" t="s">
        <v>67</v>
      </c>
      <c r="C86" s="101" t="s">
        <v>116</v>
      </c>
      <c r="D86" s="102"/>
      <c r="E86" s="103"/>
    </row>
    <row r="87" spans="1:5" ht="18.75" customHeight="1" thickBot="1">
      <c r="A87" s="29">
        <v>2</v>
      </c>
      <c r="B87" s="4" t="s">
        <v>117</v>
      </c>
      <c r="C87" s="101" t="s">
        <v>118</v>
      </c>
      <c r="D87" s="102"/>
      <c r="E87" s="103"/>
    </row>
    <row r="88" spans="1:5" ht="16.5" customHeight="1" thickBot="1">
      <c r="A88" s="29">
        <v>3</v>
      </c>
      <c r="B88" s="4" t="s">
        <v>119</v>
      </c>
      <c r="C88" s="101" t="s">
        <v>120</v>
      </c>
      <c r="D88" s="102"/>
      <c r="E88" s="103"/>
    </row>
    <row r="89" spans="1:5" ht="13.5" thickBot="1">
      <c r="A89" s="29">
        <v>4</v>
      </c>
      <c r="B89" s="4" t="s">
        <v>16</v>
      </c>
      <c r="C89" s="101" t="s">
        <v>121</v>
      </c>
      <c r="D89" s="102"/>
      <c r="E89" s="103"/>
    </row>
    <row r="90" spans="1:5" ht="24" customHeight="1" thickBot="1">
      <c r="A90" s="29">
        <v>5</v>
      </c>
      <c r="B90" s="4" t="s">
        <v>86</v>
      </c>
      <c r="C90" s="101" t="s">
        <v>122</v>
      </c>
      <c r="D90" s="102"/>
      <c r="E90" s="103"/>
    </row>
    <row r="91" spans="1:5" ht="21" customHeight="1" thickBot="1">
      <c r="A91" s="30">
        <v>6</v>
      </c>
      <c r="B91" s="31" t="s">
        <v>123</v>
      </c>
      <c r="C91" s="101" t="s">
        <v>124</v>
      </c>
      <c r="D91" s="102"/>
      <c r="E91" s="103"/>
    </row>
  </sheetData>
  <sheetProtection/>
  <mergeCells count="100">
    <mergeCell ref="IR30:IT30"/>
    <mergeCell ref="GN30:GP30"/>
    <mergeCell ref="GV30:GX30"/>
    <mergeCell ref="HD30:HF30"/>
    <mergeCell ref="HL30:HN30"/>
    <mergeCell ref="HT30:HV30"/>
    <mergeCell ref="IB30:ID30"/>
    <mergeCell ref="EJ30:EL30"/>
    <mergeCell ref="ER30:ET30"/>
    <mergeCell ref="EZ30:FB30"/>
    <mergeCell ref="FH30:FJ30"/>
    <mergeCell ref="FP30:FR30"/>
    <mergeCell ref="FX30:FZ30"/>
    <mergeCell ref="GF30:GH30"/>
    <mergeCell ref="IJ30:IL30"/>
    <mergeCell ref="BX30:BZ30"/>
    <mergeCell ref="CF30:CH30"/>
    <mergeCell ref="CN30:CP30"/>
    <mergeCell ref="CV30:CX30"/>
    <mergeCell ref="DD30:DF30"/>
    <mergeCell ref="DL30:DN30"/>
    <mergeCell ref="DT30:DV30"/>
    <mergeCell ref="EB30:ED30"/>
    <mergeCell ref="L30:N30"/>
    <mergeCell ref="T30:V30"/>
    <mergeCell ref="AB30:AD30"/>
    <mergeCell ref="AJ30:AL30"/>
    <mergeCell ref="AR30:AT30"/>
    <mergeCell ref="AZ30:BB30"/>
    <mergeCell ref="BH30:BJ30"/>
    <mergeCell ref="BP30:BR30"/>
    <mergeCell ref="E80:H80"/>
    <mergeCell ref="A72:H72"/>
    <mergeCell ref="D70:H70"/>
    <mergeCell ref="D69:H69"/>
    <mergeCell ref="E79:G79"/>
    <mergeCell ref="E74:G74"/>
    <mergeCell ref="E75:G75"/>
    <mergeCell ref="E76:G76"/>
    <mergeCell ref="E78:G78"/>
    <mergeCell ref="D37:F37"/>
    <mergeCell ref="D50:E50"/>
    <mergeCell ref="E73:G73"/>
    <mergeCell ref="D56:E56"/>
    <mergeCell ref="D52:E52"/>
    <mergeCell ref="A39:H39"/>
    <mergeCell ref="D59:E59"/>
    <mergeCell ref="D51:E51"/>
    <mergeCell ref="D58:E58"/>
    <mergeCell ref="F47:G47"/>
    <mergeCell ref="D14:F14"/>
    <mergeCell ref="D20:F20"/>
    <mergeCell ref="D21:F21"/>
    <mergeCell ref="D15:F15"/>
    <mergeCell ref="D16:F16"/>
    <mergeCell ref="D17:F17"/>
    <mergeCell ref="D18:F18"/>
    <mergeCell ref="D19:F19"/>
    <mergeCell ref="D36:F36"/>
    <mergeCell ref="D27:F27"/>
    <mergeCell ref="D3:F3"/>
    <mergeCell ref="D8:F8"/>
    <mergeCell ref="A7:H7"/>
    <mergeCell ref="D13:F13"/>
    <mergeCell ref="D9:F9"/>
    <mergeCell ref="D10:F10"/>
    <mergeCell ref="D11:F11"/>
    <mergeCell ref="D12:F12"/>
    <mergeCell ref="A77:H77"/>
    <mergeCell ref="C90:E90"/>
    <mergeCell ref="D22:F22"/>
    <mergeCell ref="D23:F23"/>
    <mergeCell ref="D24:F24"/>
    <mergeCell ref="D25:F25"/>
    <mergeCell ref="D38:F38"/>
    <mergeCell ref="A48:H48"/>
    <mergeCell ref="D31:F31"/>
    <mergeCell ref="D32:F32"/>
    <mergeCell ref="C91:E91"/>
    <mergeCell ref="C86:E86"/>
    <mergeCell ref="C87:E87"/>
    <mergeCell ref="C88:E88"/>
    <mergeCell ref="C89:E89"/>
    <mergeCell ref="D26:F26"/>
    <mergeCell ref="D28:F28"/>
    <mergeCell ref="D29:F29"/>
    <mergeCell ref="D35:F35"/>
    <mergeCell ref="D34:F34"/>
    <mergeCell ref="D30:F30"/>
    <mergeCell ref="D33:F33"/>
    <mergeCell ref="A1:H1"/>
    <mergeCell ref="A83:G83"/>
    <mergeCell ref="D4:F4"/>
    <mergeCell ref="D5:F5"/>
    <mergeCell ref="D6:F6"/>
    <mergeCell ref="A53:H53"/>
    <mergeCell ref="D57:E57"/>
    <mergeCell ref="D49:E49"/>
    <mergeCell ref="D54:E54"/>
    <mergeCell ref="D55:E5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2016-03-24T07:02:59Z</dcterms:modified>
  <cp:category/>
  <cp:version/>
  <cp:contentType/>
  <cp:contentStatus/>
</cp:coreProperties>
</file>