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'2.8.'!$A$1:$H$102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<sst xmlns="http://schemas.openxmlformats.org/spreadsheetml/2006/main" count="294" uniqueCount="189">
  <si>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</si>
  <si>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</si>
  <si>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</si>
  <si>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</si>
  <si>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</si>
  <si>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</si>
  <si>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</si>
  <si>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</si>
  <si>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</si>
  <si>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</si>
  <si>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</si>
  <si>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</si>
  <si>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</si>
  <si>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</si>
  <si>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</si>
  <si>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</si>
  <si>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</si>
  <si>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</si>
  <si>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</si>
  <si>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</si>
  <si>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</si>
  <si>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</si>
  <si>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</si>
  <si>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</si>
  <si>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</si>
  <si>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</si>
  <si>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</si>
  <si>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</si>
  <si>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</si>
  <si>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</si>
  <si>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</si>
  <si>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</si>
  <si>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</si>
  <si>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</si>
  <si>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</si>
  <si>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</si>
  <si>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</si>
  <si>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</si>
  <si>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</si>
  <si>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</si>
  <si>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</si>
  <si>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</si>
  <si>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</si>
  <si>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</si>
  <si>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</si>
  <si>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</si>
  <si>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</si>
  <si>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</si>
  <si>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</si>
  <si>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</si>
  <si>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</si>
  <si>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</si>
  <si>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</si>
  <si>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</si>
  <si>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</si>
  <si>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</si>
  <si>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</si>
  <si>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</si>
  <si>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</si>
  <si>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</si>
  <si>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</si>
  <si>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</si>
  <si>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</si>
  <si>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</si>
  <si>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</si>
  <si>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</si>
  <si>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</si>
  <si>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</si>
  <si>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</si>
  <si>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</si>
  <si>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</si>
  <si>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</si>
  <si>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</si>
  <si>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</si>
  <si>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</si>
  <si>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</si>
  <si>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</si>
  <si>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</si>
  <si>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</si>
  <si>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</si>
  <si>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</si>
  <si>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</si>
  <si>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</si>
  <si>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</si>
  <si>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</si>
  <si>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</si>
  <si>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</si>
  <si>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</si>
  <si>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</si>
  <si>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</si>
  <si>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</si>
  <si>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</si>
  <si>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</si>
  <si>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</si>
  <si>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</si>
  <si>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</si>
  <si>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</si>
  <si>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</si>
  <si>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</si>
  <si>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</si>
  <si>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</si>
  <si>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</si>
  <si>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</si>
  <si>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</si>
  <si>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</si>
  <si>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</si>
  <si>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</si>
  <si>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</si>
  <si>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</si>
  <si>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</si>
  <si>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</si>
  <si>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</si>
  <si>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</si>
  <si>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</si>
  <si>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</si>
  <si>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</si>
  <si>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</si>
  <si>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</si>
  <si>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</si>
  <si>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</si>
  <si>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</si>
  <si>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</si>
  <si>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</si>
  <si>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</si>
  <si>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</si>
  <si>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</si>
  <si>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</si>
  <si>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</si>
  <si>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</si>
  <si>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</si>
  <si>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</si>
  <si>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</si>
  <si>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</si>
  <si>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</si>
  <si>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</si>
  <si>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</si>
  <si>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</si>
  <si>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</si>
  <si>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</si>
  <si>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</si>
  <si>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</si>
  <si>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</si>
  <si>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</si>
  <si>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</si>
  <si>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</si>
  <si>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</si>
  <si>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</si>
  <si>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</si>
  <si>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</si>
  <si>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</si>
  <si>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</si>
  <si>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</si>
  <si>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</si>
  <si>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</si>
  <si>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</si>
  <si>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</si>
  <si>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</si>
  <si>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</si>
  <si>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</si>
  <si>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</si>
  <si>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</si>
  <si>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</si>
  <si>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</si>
  <si>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</si>
  <si>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</si>
  <si>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</si>
  <si>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</si>
  <si>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</si>
  <si>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</si>
  <si>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</si>
  <si>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</si>
  <si>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</si>
  <si>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</si>
  <si>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</si>
  <si>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</si>
  <si>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</si>
  <si>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</si>
  <si>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</si>
  <si>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</si>
  <si>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</si>
  <si>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</si>
  <si>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</si>
  <si>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</si>
  <si>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</si>
  <si>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17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</si>
  <si>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</si>
  <si>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</si>
  <si>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24</t>
  </si>
  <si>
    <t>кв.5,21,22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</si>
</sst>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7\&#1050;%20&#1054;&#1058;&#1063;&#1045;&#1058;&#1040;&#1052;%202017%20!!!!\&#1046;&#1069;&#1059;%201\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%20&#1076;&#1086;&#1084;&#1086;&#1074;%20&#1043;&#1077;&#1085;&#1077;&#1088;&#1072;&#1090;&#1086;&#1088;%20&#1087;&#1086;%20&#1085;&#1072;&#1095;&#1080;&#1089;&#1083;&#1077;&#1085;&#1080;&#1103;&#1084;%20&#1055;&#1059;&#1064;&#1050;&#1048;&#1053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69">
          <cell r="U469">
            <v>0.37</v>
          </cell>
          <cell r="W469">
            <v>199.10999999999999</v>
          </cell>
          <cell r="Z469">
            <v>-11.009999999999994</v>
          </cell>
        </row>
        <row r="470">
          <cell r="W470">
            <v>636.9000000000001</v>
          </cell>
          <cell r="Z470">
            <v>478.5200000000002</v>
          </cell>
        </row>
        <row r="471">
          <cell r="Z471">
            <v>-8.119999999999926</v>
          </cell>
        </row>
        <row r="472">
          <cell r="Z472">
            <v>-63.43999999999955</v>
          </cell>
        </row>
        <row r="473">
          <cell r="U473">
            <v>-2578.2</v>
          </cell>
          <cell r="W473">
            <v>22078.36</v>
          </cell>
          <cell r="Z473">
            <v>15110.54</v>
          </cell>
        </row>
        <row r="474">
          <cell r="Z474">
            <v>-43.85</v>
          </cell>
        </row>
        <row r="475">
          <cell r="Z475">
            <v>-899.32</v>
          </cell>
        </row>
        <row r="478">
          <cell r="W478">
            <v>149.81000000000003</v>
          </cell>
          <cell r="Z478">
            <v>-160.89</v>
          </cell>
        </row>
        <row r="479">
          <cell r="W479">
            <v>62.48000000000001</v>
          </cell>
          <cell r="Z479">
            <v>-64.97999999999999</v>
          </cell>
        </row>
        <row r="480">
          <cell r="Z480">
            <v>-314.02000000000004</v>
          </cell>
        </row>
        <row r="481">
          <cell r="W481">
            <v>299.6600000000001</v>
          </cell>
          <cell r="Z481">
            <v>-402.18999999999994</v>
          </cell>
        </row>
        <row r="484">
          <cell r="W484">
            <v>2850.28</v>
          </cell>
          <cell r="Z484">
            <v>-17017.820000000007</v>
          </cell>
        </row>
        <row r="485">
          <cell r="Z485">
            <v>-4122.47</v>
          </cell>
        </row>
        <row r="486">
          <cell r="W486">
            <v>2659.460000000001</v>
          </cell>
          <cell r="Z486">
            <v>-13447.46</v>
          </cell>
        </row>
        <row r="487">
          <cell r="Z487">
            <v>-219.74</v>
          </cell>
        </row>
        <row r="488">
          <cell r="W488">
            <v>4057.9000000000005</v>
          </cell>
          <cell r="Z488">
            <v>-14492.61</v>
          </cell>
        </row>
        <row r="489">
          <cell r="Z489">
            <v>-3006.1</v>
          </cell>
        </row>
        <row r="490">
          <cell r="W490">
            <v>3196.3399999999997</v>
          </cell>
          <cell r="Z490">
            <v>-13689.829999999998</v>
          </cell>
        </row>
        <row r="491">
          <cell r="Z491">
            <v>-845.69</v>
          </cell>
        </row>
        <row r="492">
          <cell r="Z492">
            <v>-327.44</v>
          </cell>
        </row>
        <row r="493">
          <cell r="Z493">
            <v>-83.99000000000001</v>
          </cell>
        </row>
        <row r="494">
          <cell r="W494">
            <v>1193.57</v>
          </cell>
          <cell r="Z494">
            <v>-6977.089999999999</v>
          </cell>
        </row>
        <row r="495">
          <cell r="Z495">
            <v>-327.37</v>
          </cell>
        </row>
        <row r="496">
          <cell r="Z496">
            <v>-219.36</v>
          </cell>
        </row>
        <row r="497">
          <cell r="W497">
            <v>4807.039999999999</v>
          </cell>
          <cell r="Z497">
            <v>-18760.75</v>
          </cell>
        </row>
        <row r="498">
          <cell r="Z498">
            <v>-1449.2599999999998</v>
          </cell>
        </row>
        <row r="499">
          <cell r="Z499">
            <v>-458.93</v>
          </cell>
        </row>
        <row r="500">
          <cell r="W500">
            <v>12285.719999999998</v>
          </cell>
          <cell r="Z500">
            <v>11545.45</v>
          </cell>
        </row>
        <row r="501">
          <cell r="W501">
            <v>95440.92000000001</v>
          </cell>
          <cell r="Z501">
            <v>87939.24</v>
          </cell>
        </row>
        <row r="502">
          <cell r="Z502">
            <v>16.2</v>
          </cell>
        </row>
        <row r="503">
          <cell r="Z503">
            <v>65.39999999999999</v>
          </cell>
        </row>
        <row r="504">
          <cell r="Z504">
            <v>15213.610000000008</v>
          </cell>
        </row>
        <row r="505">
          <cell r="U505">
            <v>-11321.069999999996</v>
          </cell>
          <cell r="W505">
            <v>45311.81</v>
          </cell>
          <cell r="Z505">
            <v>36663.67</v>
          </cell>
        </row>
        <row r="506">
          <cell r="U506">
            <v>-2405.99</v>
          </cell>
          <cell r="W506">
            <v>9750.26</v>
          </cell>
          <cell r="Z506">
            <v>7804.959999999999</v>
          </cell>
        </row>
        <row r="507">
          <cell r="U507">
            <v>548.74</v>
          </cell>
          <cell r="Z507">
            <v>5572.11</v>
          </cell>
        </row>
        <row r="508">
          <cell r="U508">
            <v>2.99</v>
          </cell>
          <cell r="W508">
            <v>1599.75</v>
          </cell>
          <cell r="Z508">
            <v>2244.9100000000003</v>
          </cell>
        </row>
        <row r="509">
          <cell r="U509">
            <v>-103.94</v>
          </cell>
          <cell r="W509">
            <v>1073.8000000000002</v>
          </cell>
          <cell r="Z509">
            <v>860.8699999999998</v>
          </cell>
        </row>
        <row r="510">
          <cell r="U510">
            <v>0.6000000000000001</v>
          </cell>
          <cell r="W510">
            <v>344.2199999999999</v>
          </cell>
          <cell r="Z510">
            <v>474.2399999999999</v>
          </cell>
        </row>
        <row r="511">
          <cell r="U511">
            <v>-21.760000000000005</v>
          </cell>
          <cell r="W511">
            <v>224.76000000000005</v>
          </cell>
          <cell r="Z511">
            <v>180.2</v>
          </cell>
        </row>
        <row r="512">
          <cell r="Z512">
            <v>346.69</v>
          </cell>
        </row>
        <row r="513">
          <cell r="W513">
            <v>376152.60000000003</v>
          </cell>
          <cell r="Z513">
            <v>479412.19</v>
          </cell>
        </row>
        <row r="514">
          <cell r="Z514">
            <v>47</v>
          </cell>
        </row>
        <row r="515">
          <cell r="Z515">
            <v>2152.4100000000003</v>
          </cell>
        </row>
        <row r="518">
          <cell r="W518">
            <v>566.84</v>
          </cell>
          <cell r="Z518">
            <v>566.84</v>
          </cell>
        </row>
        <row r="519">
          <cell r="W519">
            <v>221.09000000000003</v>
          </cell>
          <cell r="Z519">
            <v>221.09000000000003</v>
          </cell>
        </row>
        <row r="520">
          <cell r="W520">
            <v>353.67000000000013</v>
          </cell>
          <cell r="Z520">
            <v>823.7299999999999</v>
          </cell>
        </row>
        <row r="521">
          <cell r="W521">
            <v>1835.4400000000003</v>
          </cell>
          <cell r="Z521">
            <v>1835.4400000000003</v>
          </cell>
        </row>
        <row r="524">
          <cell r="U524">
            <v>-5296.149999999999</v>
          </cell>
          <cell r="W524">
            <v>30960.33999999999</v>
          </cell>
          <cell r="Z524">
            <v>41547.42999999999</v>
          </cell>
        </row>
        <row r="525">
          <cell r="Z525">
            <v>4122.47</v>
          </cell>
        </row>
        <row r="526">
          <cell r="W526">
            <v>29254.059999999998</v>
          </cell>
          <cell r="Z526">
            <v>44696.37000000002</v>
          </cell>
        </row>
        <row r="527">
          <cell r="Z527">
            <v>235.8</v>
          </cell>
        </row>
        <row r="528">
          <cell r="W528">
            <v>44636.899999999994</v>
          </cell>
          <cell r="Z528">
            <v>60359.91000000002</v>
          </cell>
        </row>
        <row r="529">
          <cell r="Z529">
            <v>3273.73</v>
          </cell>
        </row>
        <row r="530">
          <cell r="W530">
            <v>35159.74</v>
          </cell>
          <cell r="Z530">
            <v>48900.61999999999</v>
          </cell>
        </row>
        <row r="531">
          <cell r="Z531">
            <v>875.11</v>
          </cell>
        </row>
        <row r="532">
          <cell r="Z532">
            <v>347.88</v>
          </cell>
        </row>
        <row r="533">
          <cell r="Z533">
            <v>88.98</v>
          </cell>
        </row>
        <row r="534">
          <cell r="U534">
            <v>-2218.31</v>
          </cell>
          <cell r="W534">
            <v>12966.910000000003</v>
          </cell>
          <cell r="Z534">
            <v>17187.039999999997</v>
          </cell>
        </row>
        <row r="535">
          <cell r="Z535">
            <v>327.37</v>
          </cell>
        </row>
        <row r="536">
          <cell r="Z536">
            <v>219.36</v>
          </cell>
        </row>
        <row r="537">
          <cell r="W537">
            <v>52877.43999999999</v>
          </cell>
          <cell r="Z537">
            <v>73826.43</v>
          </cell>
        </row>
        <row r="538">
          <cell r="Z538">
            <v>3348.79</v>
          </cell>
        </row>
        <row r="539">
          <cell r="Z539">
            <v>459.1</v>
          </cell>
        </row>
        <row r="540">
          <cell r="U540">
            <v>-8349.51</v>
          </cell>
          <cell r="W540">
            <v>31943.460000000003</v>
          </cell>
          <cell r="Z540">
            <v>11652.870000000004</v>
          </cell>
        </row>
        <row r="541">
          <cell r="U541">
            <v>-2585.12</v>
          </cell>
          <cell r="W541">
            <v>10221.61</v>
          </cell>
          <cell r="Z541">
            <v>3783.15</v>
          </cell>
        </row>
        <row r="542">
          <cell r="Z542">
            <v>562.51</v>
          </cell>
        </row>
        <row r="543">
          <cell r="W543">
            <v>1825.86</v>
          </cell>
          <cell r="Z543">
            <v>1000.5200000000001</v>
          </cell>
        </row>
        <row r="544">
          <cell r="W544">
            <v>578.96</v>
          </cell>
          <cell r="Z544">
            <v>317.25999999999993</v>
          </cell>
        </row>
        <row r="545">
          <cell r="W545">
            <v>364589.76</v>
          </cell>
          <cell r="Z545">
            <v>250115.09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486">
          <cell r="AA486">
            <v>16106.92</v>
          </cell>
        </row>
        <row r="487">
          <cell r="AA487">
            <v>219.74</v>
          </cell>
        </row>
        <row r="498">
          <cell r="W498">
            <v>247.77</v>
          </cell>
        </row>
        <row r="515">
          <cell r="S515">
            <v>807.8899999999999</v>
          </cell>
          <cell r="U515">
            <v>-424.32000000000005</v>
          </cell>
          <cell r="W515">
            <v>1768.84</v>
          </cell>
        </row>
        <row r="538">
          <cell r="S538">
            <v>814.16</v>
          </cell>
          <cell r="U538">
            <v>-120.64</v>
          </cell>
          <cell r="W538">
            <v>2655.27</v>
          </cell>
        </row>
        <row r="542">
          <cell r="U542">
            <v>248.39000000000001</v>
          </cell>
          <cell r="W542">
            <v>1314.9299999999998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4" t="s">
        <v>184</v>
      </c>
      <c r="B1" s="144"/>
      <c r="C1" s="144"/>
      <c r="D1" s="144"/>
      <c r="E1" s="144"/>
      <c r="F1" s="144"/>
      <c r="G1" s="144"/>
      <c r="H1" s="14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4"/>
      <c r="E3" s="121"/>
      <c r="F3" s="15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5"/>
      <c r="E4" s="146"/>
      <c r="F4" s="14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8"/>
      <c r="E5" s="149"/>
      <c r="F5" s="150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1"/>
      <c r="E6" s="152"/>
      <c r="F6" s="153"/>
      <c r="G6" s="36">
        <v>43100</v>
      </c>
      <c r="H6" s="5"/>
    </row>
    <row r="7" spans="1:8" ht="38.25" customHeight="1" thickBot="1">
      <c r="A7" s="160" t="s">
        <v>13</v>
      </c>
      <c r="B7" s="161"/>
      <c r="C7" s="161"/>
      <c r="D7" s="162"/>
      <c r="E7" s="162"/>
      <c r="F7" s="162"/>
      <c r="G7" s="161"/>
      <c r="H7" s="163"/>
    </row>
    <row r="8" spans="1:8" ht="33" customHeight="1" thickBot="1">
      <c r="A8" s="40" t="s">
        <v>0</v>
      </c>
      <c r="B8" s="39" t="s">
        <v>1</v>
      </c>
      <c r="C8" s="41" t="s">
        <v>2</v>
      </c>
      <c r="D8" s="156" t="s">
        <v>3</v>
      </c>
      <c r="E8" s="157"/>
      <c r="F8" s="15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0" t="s">
        <v>15</v>
      </c>
      <c r="E9" s="121"/>
      <c r="F9" s="12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0" t="s">
        <v>18</v>
      </c>
      <c r="E10" s="121"/>
      <c r="F10" s="122"/>
      <c r="G10" s="63">
        <v>11285.28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0" t="s">
        <v>20</v>
      </c>
      <c r="E11" s="121"/>
      <c r="F11" s="122"/>
      <c r="G11" s="90">
        <v>108608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3" t="s">
        <v>23</v>
      </c>
      <c r="E12" s="124"/>
      <c r="F12" s="125"/>
      <c r="G12" s="91">
        <f>G13+G14+G20+G21+G22+G23+G31</f>
        <v>284375.52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3"/>
      <c r="G13" s="65">
        <f>'[1]Report'!$W$490+'[1]Report'!$W$530</f>
        <v>38356.079999999994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3"/>
      <c r="G14" s="92">
        <f>'[1]Report'!$W$486+'[1]Report'!$W$526</f>
        <v>31913.519999999997</v>
      </c>
      <c r="H14" s="5"/>
    </row>
    <row r="15" spans="1:8" ht="26.25" customHeight="1" thickBot="1">
      <c r="A15" s="4"/>
      <c r="B15" s="6"/>
      <c r="C15" s="3" t="s">
        <v>16</v>
      </c>
      <c r="D15" s="111" t="s">
        <v>156</v>
      </c>
      <c r="E15" s="112"/>
      <c r="F15" s="113"/>
      <c r="G15" s="93">
        <f>'[1]Report'!$Z$486+'[1]Report'!$Z$487+'[1]Report'!$Z$526+'[1]Report'!$Z$527</f>
        <v>31264.97000000002</v>
      </c>
      <c r="H15" s="5"/>
    </row>
    <row r="16" spans="1:8" ht="13.5" customHeight="1" thickBot="1">
      <c r="A16" s="4"/>
      <c r="B16" s="6"/>
      <c r="C16" s="3" t="s">
        <v>16</v>
      </c>
      <c r="D16" s="111" t="s">
        <v>157</v>
      </c>
      <c r="E16" s="112"/>
      <c r="F16" s="113"/>
      <c r="G16" s="94">
        <f>'[2]Report'!$AA$486+'[2]Report'!$AA$487+G14-G15</f>
        <v>16975.209999999974</v>
      </c>
      <c r="H16" s="49"/>
    </row>
    <row r="17" spans="1:8" ht="13.5" customHeight="1" thickBot="1">
      <c r="A17" s="4"/>
      <c r="B17" s="6"/>
      <c r="C17" s="3" t="s">
        <v>16</v>
      </c>
      <c r="D17" s="111" t="s">
        <v>158</v>
      </c>
      <c r="E17" s="112"/>
      <c r="F17" s="113"/>
      <c r="G17" s="65">
        <v>7566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3"/>
      <c r="G18" s="14">
        <f>G10</f>
        <v>11285.28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3"/>
      <c r="G19" s="73">
        <f>G18+G15-G17</f>
        <v>34984.25000000002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6" t="s">
        <v>32</v>
      </c>
      <c r="E20" s="127"/>
      <c r="F20" s="128"/>
      <c r="G20" s="65">
        <f>'[1]Report'!$W$497+'[1]Report'!$W$537</f>
        <v>57684.47999999999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0" t="s">
        <v>151</v>
      </c>
      <c r="E21" s="121"/>
      <c r="F21" s="122"/>
      <c r="G21" s="64">
        <f>'[1]Report'!$W$488+'[1]Report'!$W$528</f>
        <v>48694.799999999996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0" t="s">
        <v>152</v>
      </c>
      <c r="E22" s="121"/>
      <c r="F22" s="122"/>
      <c r="G22" s="64">
        <f>'[1]Report'!$W$500</f>
        <v>12285.719999999998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4" t="s">
        <v>153</v>
      </c>
      <c r="E23" s="135"/>
      <c r="F23" s="136"/>
      <c r="G23" s="64">
        <f>'[1]Report'!$W$501</f>
        <v>95440.92000000001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0" t="s">
        <v>35</v>
      </c>
      <c r="E24" s="121"/>
      <c r="F24" s="122"/>
      <c r="G24" s="87">
        <f>G25+G26+G27+G28+G29+G30</f>
        <v>267219.06000000006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3" t="s">
        <v>38</v>
      </c>
      <c r="E25" s="124"/>
      <c r="F25" s="125"/>
      <c r="G25" s="82">
        <f>'[1]Report'!$Z$474+'[1]Report'!$Z$486+'[1]Report'!$Z$487+'[1]Report'!$Z$488+'[1]Report'!$Z$489+'[1]Report'!$Z$490+'[1]Report'!$Z$491+'[1]Report'!$Z$492+'[1]Report'!$Z$493+'[1]Report'!$Z$497+'[1]Report'!$Z$500+'[1]Report'!$Z$501+'[1]Report'!$Z$514+'[1]Report'!$Z$526+'[1]Report'!$Z$527+'[1]Report'!$Z$528+'[1]Report'!$Z$529+'[1]Report'!$Z$530+'[1]Report'!$Z$531+'[1]Report'!$Z$532+'[1]Report'!$Z$533+'[1]Report'!$Z$537</f>
        <v>267219.06000000006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124</v>
      </c>
      <c r="E29" s="112"/>
      <c r="F29" s="11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11" t="s">
        <v>166</v>
      </c>
      <c r="E30" s="112"/>
      <c r="F30" s="11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1" t="s">
        <v>174</v>
      </c>
      <c r="E31" s="112"/>
      <c r="F31" s="112"/>
      <c r="G31" s="85">
        <f>0</f>
        <v>0</v>
      </c>
      <c r="H31" s="84"/>
      <c r="I31" s="79"/>
    </row>
    <row r="32" spans="1:10" ht="13.5" customHeight="1" thickBot="1">
      <c r="A32" s="4"/>
      <c r="B32" s="13"/>
      <c r="C32" s="3"/>
      <c r="D32" s="111" t="s">
        <v>175</v>
      </c>
      <c r="E32" s="112"/>
      <c r="F32" s="112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11" t="s">
        <v>177</v>
      </c>
      <c r="E33" s="112"/>
      <c r="F33" s="11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1" t="s">
        <v>176</v>
      </c>
      <c r="E34" s="112"/>
      <c r="F34" s="11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1" t="s">
        <v>51</v>
      </c>
      <c r="E35" s="112"/>
      <c r="F35" s="113"/>
      <c r="G35" s="66">
        <f>G24+G10</f>
        <v>278504.3400000001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1" t="s">
        <v>53</v>
      </c>
      <c r="E36" s="112"/>
      <c r="F36" s="11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1" t="s">
        <v>55</v>
      </c>
      <c r="E37" s="112"/>
      <c r="F37" s="113"/>
      <c r="G37" s="73">
        <f>G19</f>
        <v>34984.25000000002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1" t="s">
        <v>57</v>
      </c>
      <c r="E38" s="112"/>
      <c r="F38" s="113"/>
      <c r="G38" s="88">
        <f>G11+G12-G24</f>
        <v>125764.45999999996</v>
      </c>
      <c r="H38" s="49"/>
    </row>
    <row r="39" spans="1:8" ht="38.25" customHeight="1" thickBot="1">
      <c r="A39" s="141" t="s">
        <v>58</v>
      </c>
      <c r="B39" s="142"/>
      <c r="C39" s="142"/>
      <c r="D39" s="142"/>
      <c r="E39" s="142"/>
      <c r="F39" s="161"/>
      <c r="G39" s="142"/>
      <c r="H39" s="16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7566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2.56</v>
      </c>
      <c r="F42" s="80" t="s">
        <v>136</v>
      </c>
      <c r="G42" s="60">
        <v>3810334293</v>
      </c>
      <c r="H42" s="61">
        <f>G13</f>
        <v>38356.079999999994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57684.47999999999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48694.799999999996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12285.719999999998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95440.92000000001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3"/>
      <c r="H47" s="61">
        <f>SUM(H41:H46)</f>
        <v>260028</v>
      </c>
    </row>
    <row r="48" spans="1:8" ht="19.5" customHeight="1" thickBot="1">
      <c r="A48" s="141" t="s">
        <v>64</v>
      </c>
      <c r="B48" s="142"/>
      <c r="C48" s="142"/>
      <c r="D48" s="142"/>
      <c r="E48" s="142"/>
      <c r="F48" s="142"/>
      <c r="G48" s="142"/>
      <c r="H48" s="14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5" t="s">
        <v>141</v>
      </c>
      <c r="E49" s="10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5" t="s">
        <v>69</v>
      </c>
      <c r="E50" s="10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5" t="s">
        <v>71</v>
      </c>
      <c r="E51" s="10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5" t="s">
        <v>73</v>
      </c>
      <c r="E52" s="106"/>
      <c r="F52" s="56">
        <v>0</v>
      </c>
      <c r="G52" s="51"/>
      <c r="H52" s="49"/>
    </row>
    <row r="53" spans="1:8" ht="18.75" customHeight="1" thickBot="1">
      <c r="A53" s="164" t="s">
        <v>74</v>
      </c>
      <c r="B53" s="165"/>
      <c r="C53" s="165"/>
      <c r="D53" s="165"/>
      <c r="E53" s="165"/>
      <c r="F53" s="165"/>
      <c r="G53" s="165"/>
      <c r="H53" s="16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5" t="s">
        <v>15</v>
      </c>
      <c r="E54" s="10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5" t="s">
        <v>18</v>
      </c>
      <c r="E55" s="10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5" t="s">
        <v>20</v>
      </c>
      <c r="E56" s="10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5" t="s">
        <v>53</v>
      </c>
      <c r="E57" s="10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5" t="s">
        <v>55</v>
      </c>
      <c r="E58" s="10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2" t="s">
        <v>57</v>
      </c>
      <c r="E59" s="133"/>
      <c r="F59" s="57">
        <f>D66+E66+F66+G66+H66</f>
        <v>15188.780000000137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452.04703900795784</v>
      </c>
      <c r="E63" s="76">
        <f>E64/140.38</f>
        <v>560.1896993873775</v>
      </c>
      <c r="F63" s="76">
        <f>F64/14.34</f>
        <v>1418.1687587168758</v>
      </c>
      <c r="G63" s="77">
        <f>G64/22.34</f>
        <v>1855.7233661593552</v>
      </c>
      <c r="H63" s="78">
        <f>H64/0.99</f>
        <v>2513.9090909090914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'[1]Report'!$W$513+'[1]Report'!$W$545</f>
        <v>740742.3600000001</v>
      </c>
      <c r="E64" s="65">
        <f>'[1]Report'!$W$505+'[1]Report'!$W$506+'[1]Report'!$W$508+'[1]Report'!$W$509+'[1]Report'!$W$510+'[1]Report'!$W$511+'[1]Report'!$W$540+'[1]Report'!$W$541+'[1]Report'!$W$543+'[1]Report'!$W$544+'[1]Report'!$U$505+'[1]Report'!$U$506+'[1]Report'!$U$507+'[1]Report'!$U$508+'[1]Report'!$U$509+'[1]Report'!$U$511+'[1]Report'!$U$510+'[1]Report'!$U$540+'[1]Report'!$U$541</f>
        <v>78639.43000000005</v>
      </c>
      <c r="F64" s="65">
        <f>'[1]Report'!$W$469+'[1]Report'!$W$470+'[1]Report'!$W$473+'[1]Report'!$U$469+'[1]Report'!$U$473</f>
        <v>20336.539999999997</v>
      </c>
      <c r="G64" s="72">
        <f>'[1]Report'!$W$478+'[1]Report'!$W$479+'[1]Report'!$W$484+'[1]Report'!$W$494+'[1]Report'!$W$518+'[1]Report'!$W$519+'[1]Report'!$W$524+'[1]Report'!$W$534+'[1]Report'!$U$524+'[1]Report'!$U$534</f>
        <v>41456.85999999999</v>
      </c>
      <c r="H64" s="68">
        <f>'[1]Report'!$W$481+'[1]Report'!$W$520+'[1]Report'!$W$521</f>
        <v>2488.7700000000004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'[1]Report'!$Z$504+'[1]Report'!$Z$513+'[1]Report'!$Z$545</f>
        <v>744740.89</v>
      </c>
      <c r="E65" s="65">
        <f>'[1]Report'!$Z$502+'[1]Report'!$Z$503+'[1]Report'!$Z$505+'[1]Report'!$Z$506+'[1]Report'!$Z$507+'[1]Report'!$Z$508+'[1]Report'!$Z$509+'[1]Report'!$Z$510+'[1]Report'!$Z$511+'[1]Report'!$Z$512+'[1]Report'!$Z$540+'[1]Report'!$Z$541+'[1]Report'!$Z$543+'[1]Report'!$Z$544</f>
        <v>70983.05</v>
      </c>
      <c r="F65" s="65">
        <f>'[1]Report'!$Z$469+'[1]Report'!$Z$470+'[1]Report'!$Z$473+'[1]Report'!$Z$499+'[1]Report'!$Z$539</f>
        <v>15578.220000000001</v>
      </c>
      <c r="G65" s="69">
        <f>'[1]Report'!$Z$471+'[1]Report'!$Z$472+'[1]Report'!$Z$478+'[1]Report'!$Z$479+'[1]Report'!$Z$484+'[1]Report'!$Z$485+'[1]Report'!$Z$494+'[1]Report'!$Z$495+'[1]Report'!$Z$496+'[1]Report'!$Z$518+'[1]Report'!$Z$519+'[1]Report'!$Z$524+'[1]Report'!$Z$525+'[1]Report'!$Z$534+'[1]Report'!$Z$535+'[1]Report'!$Z$536</f>
        <v>35230.05999999999</v>
      </c>
      <c r="H65" s="69">
        <f>'[1]Report'!$Z$480+'[1]Report'!$Z$481+'[1]Report'!$Z$520+'[1]Report'!$Z$521</f>
        <v>1942.96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-3998.5299999999115</v>
      </c>
      <c r="E66" s="76">
        <f>E64-E65</f>
        <v>7656.380000000048</v>
      </c>
      <c r="F66" s="76">
        <f>F64-F65</f>
        <v>4758.319999999996</v>
      </c>
      <c r="G66" s="78">
        <f>G64-G65</f>
        <v>6226.800000000003</v>
      </c>
      <c r="H66" s="78">
        <f>H64-H65</f>
        <v>545.8100000000004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'[1]Report'!$W$513+'[1]Report'!$W$545</f>
        <v>740742.3600000001</v>
      </c>
      <c r="E67" s="70">
        <f>'[1]Report'!$W$505+'[1]Report'!$W$506+'[1]Report'!$W$508+'[1]Report'!$W$509+'[1]Report'!$W$510+'[1]Report'!$W$511+'[1]Report'!$W$540+'[1]Report'!$W$541+'[1]Report'!$W$543+'[1]Report'!$W$544</f>
        <v>102874.49000000002</v>
      </c>
      <c r="F67" s="70">
        <f>'[1]Report'!$W$469+'[1]Report'!$W$470+'[1]Report'!$W$473</f>
        <v>22914.37</v>
      </c>
      <c r="G67" s="71">
        <f>'[1]Report'!$W$478+'[1]Report'!$W$479+'[1]Report'!$W$484+'[1]Report'!$W$494+'[1]Report'!$W$518+'[1]Report'!$W$519+'[1]Report'!$W$524+'[1]Report'!$W$534</f>
        <v>48971.31999999999</v>
      </c>
      <c r="H67" s="71">
        <f>H64+0</f>
        <v>2488.7700000000004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24235.05999999997</v>
      </c>
      <c r="F68" s="44">
        <f>F67-F64</f>
        <v>2577.8300000000017</v>
      </c>
      <c r="G68" s="44">
        <f>G67-G64</f>
        <v>7514.459999999999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8" t="s">
        <v>145</v>
      </c>
      <c r="E69" s="139"/>
      <c r="F69" s="139"/>
      <c r="G69" s="139"/>
      <c r="H69" s="14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4" t="s">
        <v>145</v>
      </c>
      <c r="E70" s="115"/>
      <c r="F70" s="115"/>
      <c r="G70" s="115"/>
      <c r="H70" s="11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1" t="s">
        <v>101</v>
      </c>
      <c r="B72" s="142"/>
      <c r="C72" s="142"/>
      <c r="D72" s="142"/>
      <c r="E72" s="142"/>
      <c r="F72" s="142"/>
      <c r="G72" s="142"/>
      <c r="H72" s="14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1" t="s">
        <v>187</v>
      </c>
      <c r="F73" s="112"/>
      <c r="G73" s="113"/>
      <c r="H73" s="26">
        <v>24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1"/>
      <c r="F74" s="112"/>
      <c r="G74" s="113"/>
      <c r="H74" s="26">
        <v>24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1"/>
      <c r="F75" s="112"/>
      <c r="G75" s="11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4"/>
      <c r="F76" s="115"/>
      <c r="G76" s="116"/>
      <c r="H76" s="26">
        <f>D68+E68+F68+G68+H68</f>
        <v>34327.34999999997</v>
      </c>
    </row>
    <row r="77" spans="1:8" ht="25.5" customHeight="1" thickBot="1">
      <c r="A77" s="141" t="s">
        <v>107</v>
      </c>
      <c r="B77" s="142"/>
      <c r="C77" s="142"/>
      <c r="D77" s="142"/>
      <c r="E77" s="142"/>
      <c r="F77" s="142"/>
      <c r="G77" s="142"/>
      <c r="H77" s="14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1" t="s">
        <v>188</v>
      </c>
      <c r="F78" s="112"/>
      <c r="G78" s="113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7"/>
      <c r="F79" s="118"/>
      <c r="G79" s="11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8" t="s">
        <v>167</v>
      </c>
      <c r="F80" s="109"/>
      <c r="G80" s="109"/>
      <c r="H80" s="110"/>
    </row>
    <row r="81" ht="12.75">
      <c r="A81" s="1"/>
    </row>
    <row r="82" ht="12.75">
      <c r="A82" s="1"/>
    </row>
    <row r="83" spans="1:8" ht="38.25" customHeight="1">
      <c r="A83" s="107" t="s">
        <v>172</v>
      </c>
      <c r="B83" s="107"/>
      <c r="C83" s="107"/>
      <c r="D83" s="107"/>
      <c r="E83" s="107"/>
      <c r="F83" s="107"/>
      <c r="G83" s="107"/>
      <c r="H83" s="10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spans="2:3" ht="15">
      <c r="B93" s="159" t="s">
        <v>178</v>
      </c>
      <c r="C93" s="159"/>
    </row>
    <row r="94" spans="2:6" ht="72">
      <c r="B94" s="96" t="s">
        <v>179</v>
      </c>
      <c r="C94" s="103" t="s">
        <v>185</v>
      </c>
      <c r="D94" s="97" t="s">
        <v>180</v>
      </c>
      <c r="E94" s="98" t="s">
        <v>181</v>
      </c>
      <c r="F94" s="104" t="s">
        <v>186</v>
      </c>
    </row>
    <row r="95" spans="2:6" ht="22.5">
      <c r="B95" s="99" t="s">
        <v>182</v>
      </c>
      <c r="C95" s="102">
        <v>309.81</v>
      </c>
      <c r="D95" s="100">
        <f>'[2]Report'!$W$498+'[2]Report'!$W$538+'[2]Report'!$U$538+'[2]Report'!$S$538</f>
        <v>3596.56</v>
      </c>
      <c r="E95" s="101">
        <f>'[1]Report'!$Z$498+'[1]Report'!$Z$538</f>
        <v>1899.5300000000002</v>
      </c>
      <c r="F95" s="102">
        <f>C95+E95</f>
        <v>2209.34</v>
      </c>
    </row>
    <row r="96" spans="2:6" ht="22.5">
      <c r="B96" s="99" t="s">
        <v>183</v>
      </c>
      <c r="C96" s="102">
        <v>247.95</v>
      </c>
      <c r="D96" s="100">
        <f>'[2]Report'!$W$515+'[2]Report'!$W$542+'[2]Report'!$U$542+'[2]Report'!$U$515+'[2]Report'!$S$515</f>
        <v>3715.729999999999</v>
      </c>
      <c r="E96" s="101">
        <f>'[1]Report'!$Z$475+'[1]Report'!$Z$515+'[1]Report'!$Z$542</f>
        <v>1815.6000000000001</v>
      </c>
      <c r="F96" s="102">
        <f>C96+E96</f>
        <v>2063.55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2018-03-13T08:06:21Z</dcterms:modified>
  <cp:category/>
  <cp:version/>
  <cp:contentType/>
  <cp:contentStatus/>
</cp:coreProperties>
</file>