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<sst xmlns="http://schemas.openxmlformats.org/spreadsheetml/2006/main" count="290" uniqueCount="185">
  <si>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</si>
  <si>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</si>
  <si>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</si>
  <si>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</si>
  <si>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</si>
  <si>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</si>
  <si>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</si>
  <si>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</si>
  <si>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</si>
  <si>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</si>
  <si>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</si>
  <si>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</si>
  <si>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</si>
  <si>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</si>
  <si>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</si>
  <si>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</si>
  <si>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</si>
  <si>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</si>
  <si>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</si>
  <si>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</si>
  <si>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</si>
  <si>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</si>
  <si>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</si>
  <si>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</si>
  <si>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</si>
  <si>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</si>
  <si>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</si>
  <si>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</si>
  <si>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</si>
  <si>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</si>
  <si>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</si>
  <si>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</si>
  <si>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</si>
  <si>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</si>
  <si>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</si>
  <si>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</si>
  <si>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</si>
  <si>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</si>
  <si>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</si>
  <si>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</si>
  <si>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</si>
  <si>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</si>
  <si>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</si>
  <si>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</si>
  <si>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</si>
  <si>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</si>
  <si>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</si>
  <si>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</si>
  <si>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</si>
  <si>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</si>
  <si>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</si>
  <si>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</si>
  <si>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</si>
  <si>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</si>
  <si>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</si>
  <si>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</si>
  <si>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</si>
  <si>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</si>
  <si>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</si>
  <si>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</si>
  <si>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</si>
  <si>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</si>
  <si>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</si>
  <si>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</si>
  <si>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</si>
  <si>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</si>
  <si>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</si>
  <si>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</si>
  <si>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</si>
  <si>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</si>
  <si>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</si>
  <si>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</si>
  <si>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</si>
  <si>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</si>
  <si>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</si>
  <si>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</si>
  <si>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</si>
  <si>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</si>
  <si>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</si>
  <si>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</si>
  <si>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</si>
  <si>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</si>
  <si>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</si>
  <si>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</si>
  <si>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</si>
  <si>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</si>
  <si>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</si>
  <si>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</si>
  <si>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</si>
  <si>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</si>
  <si>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</si>
  <si>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</si>
  <si>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</si>
  <si>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</si>
  <si>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</si>
  <si>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</si>
  <si>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</si>
  <si>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</si>
  <si>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</si>
  <si>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</si>
  <si>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</si>
  <si>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</si>
  <si>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</si>
  <si>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</si>
  <si>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</si>
  <si>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</si>
  <si>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</si>
  <si>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</si>
  <si>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</si>
  <si>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</si>
  <si>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</si>
  <si>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</si>
  <si>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</si>
  <si>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</si>
  <si>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</si>
  <si>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</si>
  <si>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</si>
  <si>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</si>
  <si>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</si>
  <si>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</si>
  <si>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</si>
  <si>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</si>
  <si>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</si>
  <si>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</si>
  <si>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</si>
  <si>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</si>
  <si>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</si>
  <si>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</si>
  <si>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</si>
  <si>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</si>
  <si>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</si>
  <si>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</si>
  <si>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</si>
  <si>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</si>
  <si>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</si>
  <si>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</si>
  <si>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</si>
  <si>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</si>
  <si>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</si>
  <si>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</si>
  <si>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</si>
  <si>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</si>
  <si>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</si>
  <si>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</si>
  <si>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</si>
  <si>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</si>
  <si>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</si>
  <si>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</si>
  <si>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</si>
  <si>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</si>
  <si>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</si>
  <si>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</si>
  <si>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</si>
  <si>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</si>
  <si>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</si>
  <si>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</si>
  <si>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</si>
  <si>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</si>
  <si>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</si>
  <si>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</si>
  <si>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</si>
  <si>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</si>
  <si>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</si>
  <si>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</si>
  <si>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</si>
  <si>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</si>
  <si>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</si>
  <si>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</si>
  <si>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</si>
  <si>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</si>
  <si>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</si>
  <si>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</si>
  <si>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</si>
  <si>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</si>
  <si>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</si>
  <si>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</si>
  <si>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</si>
  <si>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</si>
  <si>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</si>
  <si>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</si>
  <si>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</si>
  <si>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</si>
  <si>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</si>
  <si>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</si>
  <si>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16А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</si>
</sst>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30" fillId="0" borderId="47" xfId="0" applyFont="1" applyBorder="1" applyAlignment="1">
      <alignment horizontal="center" vertical="justify" wrapText="1"/>
    </xf>
    <xf numFmtId="0" fontId="21" fillId="0" borderId="48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0" fontId="4" fillId="0" borderId="48" xfId="0" applyFont="1" applyBorder="1" applyAlignment="1">
      <alignment/>
    </xf>
    <xf numFmtId="0" fontId="32" fillId="0" borderId="48" xfId="0" applyFont="1" applyFill="1" applyBorder="1" applyAlignment="1">
      <alignment vertical="top" wrapText="1"/>
    </xf>
    <xf numFmtId="0" fontId="0" fillId="24" borderId="48" xfId="0" applyFill="1" applyBorder="1" applyAlignment="1">
      <alignment wrapText="1"/>
    </xf>
    <xf numFmtId="0" fontId="0" fillId="24" borderId="4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79">
          <cell r="X279">
            <v>117.82000000000001</v>
          </cell>
          <cell r="Z279">
            <v>107.58000000000003</v>
          </cell>
        </row>
        <row r="280">
          <cell r="Z280">
            <v>444.2200000000036</v>
          </cell>
        </row>
        <row r="281">
          <cell r="Z281">
            <v>92.68999999999907</v>
          </cell>
        </row>
        <row r="282">
          <cell r="U282">
            <v>-315.8400000000001</v>
          </cell>
          <cell r="X282">
            <v>11598.47</v>
          </cell>
          <cell r="Z282">
            <v>6635.269999999993</v>
          </cell>
        </row>
        <row r="284">
          <cell r="S284">
            <v>2238</v>
          </cell>
          <cell r="X284">
            <v>2882.1800000000003</v>
          </cell>
          <cell r="Z284">
            <v>2048.919999999999</v>
          </cell>
        </row>
        <row r="285">
          <cell r="S285">
            <v>18762.329999999998</v>
          </cell>
          <cell r="X285">
            <v>18913.54</v>
          </cell>
          <cell r="Z285">
            <v>13261.96000000001</v>
          </cell>
        </row>
        <row r="286">
          <cell r="Z286">
            <v>252.60000000000437</v>
          </cell>
        </row>
        <row r="287">
          <cell r="Z287">
            <v>2.4800000000000004</v>
          </cell>
        </row>
        <row r="288">
          <cell r="Z288">
            <v>11858.41999999999</v>
          </cell>
        </row>
        <row r="289">
          <cell r="U289">
            <v>6699.93</v>
          </cell>
          <cell r="X289">
            <v>9951.55</v>
          </cell>
          <cell r="Z289">
            <v>2976.859999999999</v>
          </cell>
        </row>
        <row r="290">
          <cell r="U290">
            <v>1370.91</v>
          </cell>
          <cell r="X290">
            <v>2036.23</v>
          </cell>
          <cell r="Z290">
            <v>609.0999999999997</v>
          </cell>
        </row>
        <row r="291">
          <cell r="U291">
            <v>-13420.259999999997</v>
          </cell>
          <cell r="X291">
            <v>42087.60999999999</v>
          </cell>
          <cell r="Z291">
            <v>19424.100000000002</v>
          </cell>
        </row>
        <row r="293">
          <cell r="U293">
            <v>107.71000000000001</v>
          </cell>
          <cell r="X293">
            <v>167.34</v>
          </cell>
          <cell r="Z293">
            <v>100.80000000000001</v>
          </cell>
        </row>
        <row r="294">
          <cell r="U294">
            <v>22.04</v>
          </cell>
          <cell r="X294">
            <v>34.26</v>
          </cell>
          <cell r="Z294">
            <v>20.620000000000005</v>
          </cell>
        </row>
        <row r="295">
          <cell r="U295">
            <v>-267.51</v>
          </cell>
          <cell r="X295">
            <v>691.85</v>
          </cell>
          <cell r="Z295">
            <v>426.6900000000001</v>
          </cell>
        </row>
        <row r="296">
          <cell r="U296">
            <v>0</v>
          </cell>
          <cell r="X296">
            <v>201843.59999999998</v>
          </cell>
          <cell r="Z296">
            <v>130093.66000000002</v>
          </cell>
        </row>
        <row r="297">
          <cell r="S297">
            <v>83.93</v>
          </cell>
          <cell r="Z297">
            <v>4.479999999999995</v>
          </cell>
        </row>
        <row r="298">
          <cell r="U298">
            <v>504.96000000000004</v>
          </cell>
          <cell r="W298">
            <v>757.44</v>
          </cell>
          <cell r="Z298">
            <v>56.18000000000001</v>
          </cell>
        </row>
        <row r="299">
          <cell r="Z299">
            <v>308.6099999999992</v>
          </cell>
        </row>
        <row r="300">
          <cell r="Z300">
            <v>50.70000000000002</v>
          </cell>
        </row>
        <row r="301">
          <cell r="U301">
            <v>0</v>
          </cell>
          <cell r="X301">
            <v>221.10000000000002</v>
          </cell>
          <cell r="Z301">
            <v>129.9600000000001</v>
          </cell>
        </row>
        <row r="302">
          <cell r="Z302">
            <v>1232.1299999999997</v>
          </cell>
        </row>
        <row r="303">
          <cell r="Z303">
            <v>273.03999999999985</v>
          </cell>
        </row>
        <row r="304">
          <cell r="U304">
            <v>-618.6099999999999</v>
          </cell>
          <cell r="X304">
            <v>18075.410000000003</v>
          </cell>
          <cell r="Z304">
            <v>6958.860000000001</v>
          </cell>
        </row>
        <row r="305">
          <cell r="Z305">
            <v>132.80999999999997</v>
          </cell>
        </row>
        <row r="306">
          <cell r="S306">
            <v>9863.07</v>
          </cell>
          <cell r="X306">
            <v>8626.560000000001</v>
          </cell>
          <cell r="Z306">
            <v>5373.7900000000045</v>
          </cell>
        </row>
        <row r="307">
          <cell r="S307">
            <v>558.26</v>
          </cell>
          <cell r="Z307">
            <v>24.089999999999996</v>
          </cell>
        </row>
        <row r="308">
          <cell r="S308">
            <v>4816.76</v>
          </cell>
          <cell r="U308">
            <v>-1177.85</v>
          </cell>
          <cell r="W308">
            <v>12531.050000000001</v>
          </cell>
          <cell r="Z308">
            <v>6485.750000000001</v>
          </cell>
        </row>
        <row r="309">
          <cell r="S309">
            <v>5534.290000000001</v>
          </cell>
          <cell r="Z309">
            <v>308.61999999999995</v>
          </cell>
        </row>
        <row r="310">
          <cell r="S310">
            <v>12957.24</v>
          </cell>
          <cell r="X310">
            <v>16605</v>
          </cell>
          <cell r="Z310">
            <v>9342.460000000003</v>
          </cell>
        </row>
        <row r="311">
          <cell r="S311">
            <v>2957.06</v>
          </cell>
          <cell r="Z311">
            <v>99.77999999999997</v>
          </cell>
        </row>
        <row r="312">
          <cell r="S312">
            <v>794.96</v>
          </cell>
          <cell r="Z312">
            <v>35.269999999999996</v>
          </cell>
        </row>
        <row r="313">
          <cell r="S313">
            <v>203.97</v>
          </cell>
          <cell r="Z313">
            <v>9.059999999999985</v>
          </cell>
        </row>
        <row r="314">
          <cell r="U314">
            <v>-329.84</v>
          </cell>
          <cell r="X314">
            <v>7575.350000000002</v>
          </cell>
          <cell r="Z314">
            <v>2804.0699999999997</v>
          </cell>
        </row>
        <row r="315">
          <cell r="Z315">
            <v>8.420000000000005</v>
          </cell>
        </row>
        <row r="316">
          <cell r="Z316">
            <v>13.620000000000001</v>
          </cell>
        </row>
        <row r="317">
          <cell r="S317">
            <v>6568.469999999999</v>
          </cell>
          <cell r="X317">
            <v>15592.679999999998</v>
          </cell>
          <cell r="Z317">
            <v>8503.040000000003</v>
          </cell>
        </row>
        <row r="318">
          <cell r="U318">
            <v>663.54</v>
          </cell>
          <cell r="W318">
            <v>663.54</v>
          </cell>
          <cell r="Z318">
            <v>63.26999999999998</v>
          </cell>
        </row>
        <row r="319">
          <cell r="Z319">
            <v>13.17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132">
          <cell r="K132">
            <v>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1">
      <selection activeCell="F93" sqref="F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0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184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-35490.29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f>'[1]Report'!$S$284+'[1]Report'!$S$285+'[1]Report'!$S$297+'[1]Report'!$S$306+'[1]Report'!$S$307+'[1]Report'!$S$308+'[1]Report'!$S$309+'[1]Report'!$S$310+'[1]Report'!$S$311+'[1]Report'!$S$312+'[1]Report'!$S$313+'[1]Report'!$S$317</f>
        <v>65338.34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73973.16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5" t="s">
        <v>26</v>
      </c>
      <c r="E13" s="96"/>
      <c r="F13" s="97"/>
      <c r="G13" s="65">
        <f>'[1]Report'!$X$310</f>
        <v>16605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5" t="s">
        <v>29</v>
      </c>
      <c r="E14" s="96"/>
      <c r="F14" s="97"/>
      <c r="G14" s="92">
        <f>'[1]Report'!$X$306</f>
        <v>8626.560000000001</v>
      </c>
      <c r="H14" s="5"/>
    </row>
    <row r="15" spans="1:8" ht="26.25" customHeight="1" thickBot="1">
      <c r="A15" s="4"/>
      <c r="B15" s="6"/>
      <c r="C15" s="3" t="s">
        <v>16</v>
      </c>
      <c r="D15" s="95" t="s">
        <v>156</v>
      </c>
      <c r="E15" s="96"/>
      <c r="F15" s="97"/>
      <c r="G15" s="93">
        <f>'[1]Report'!$Z$306+'[1]Report'!$Z$307</f>
        <v>5397.880000000005</v>
      </c>
      <c r="H15" s="5"/>
    </row>
    <row r="16" spans="1:8" ht="13.5" customHeight="1" thickBot="1">
      <c r="A16" s="4"/>
      <c r="B16" s="6"/>
      <c r="C16" s="3" t="s">
        <v>16</v>
      </c>
      <c r="D16" s="95" t="s">
        <v>157</v>
      </c>
      <c r="E16" s="96"/>
      <c r="F16" s="97"/>
      <c r="G16" s="94">
        <f>'[1]Report'!$S$306+'[1]Report'!$S$307+'[1]Report'!$X$306-'[1]Report'!$Z$306-'[1]Report'!$Z$307</f>
        <v>13650.009999999995</v>
      </c>
      <c r="H16" s="49"/>
    </row>
    <row r="17" spans="1:8" ht="13.5" customHeight="1" thickBot="1">
      <c r="A17" s="4"/>
      <c r="B17" s="6"/>
      <c r="C17" s="3" t="s">
        <v>16</v>
      </c>
      <c r="D17" s="95" t="s">
        <v>158</v>
      </c>
      <c r="E17" s="96"/>
      <c r="F17" s="97"/>
      <c r="G17" s="65">
        <f>'[2]общий свод 2016 '!$K$132</f>
        <v>182</v>
      </c>
      <c r="H17" s="5"/>
    </row>
    <row r="18" spans="1:8" ht="24.75" customHeight="1" thickBot="1">
      <c r="A18" s="4"/>
      <c r="B18" s="6"/>
      <c r="C18" s="3" t="s">
        <v>16</v>
      </c>
      <c r="D18" s="95" t="s">
        <v>18</v>
      </c>
      <c r="E18" s="96"/>
      <c r="F18" s="97"/>
      <c r="G18" s="14">
        <f>G10</f>
        <v>-35490.29</v>
      </c>
      <c r="H18" s="5"/>
    </row>
    <row r="19" spans="1:8" ht="27" customHeight="1" thickBot="1">
      <c r="A19" s="4"/>
      <c r="B19" s="6"/>
      <c r="C19" s="3" t="s">
        <v>16</v>
      </c>
      <c r="D19" s="95" t="s">
        <v>55</v>
      </c>
      <c r="E19" s="96"/>
      <c r="F19" s="97"/>
      <c r="G19" s="73">
        <f>G18+G15-G17</f>
        <v>-30274.409999999996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f>'[1]Report'!$X$317</f>
        <v>15592.679999999998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f>'[1]Report'!$W$308+'[1]Report'!$U$308</f>
        <v>11353.2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f>'[1]Report'!$X$284</f>
        <v>2882.1800000000003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f>'[1]Report'!$X$285</f>
        <v>18913.54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45497.22000000001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f>'[1]Report'!$Z$284+'[1]Report'!$Z$285+'[1]Report'!$Z$297+'[1]Report'!$Z$306+'[1]Report'!$Z$307+'[1]Report'!$Z$308+'[1]Report'!$Z$309+'[1]Report'!$Z$310+'[1]Report'!$Z$311+'[1]Report'!$Z$312+'[1]Report'!$Z$313+'[1]Report'!$Z$317</f>
        <v>45497.22000000001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5" t="s">
        <v>41</v>
      </c>
      <c r="E26" s="96"/>
      <c r="F26" s="9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5" t="s">
        <v>44</v>
      </c>
      <c r="E27" s="96"/>
      <c r="F27" s="97"/>
      <c r="G27" s="98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5" t="s">
        <v>47</v>
      </c>
      <c r="E28" s="96"/>
      <c r="F28" s="97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5" t="s">
        <v>124</v>
      </c>
      <c r="E29" s="96"/>
      <c r="F29" s="97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95" t="s">
        <v>166</v>
      </c>
      <c r="E30" s="96"/>
      <c r="F30" s="96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5" t="s">
        <v>174</v>
      </c>
      <c r="E31" s="96"/>
      <c r="F31" s="96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5" t="s">
        <v>175</v>
      </c>
      <c r="E32" s="96"/>
      <c r="F32" s="96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95" t="s">
        <v>177</v>
      </c>
      <c r="E33" s="96"/>
      <c r="F33" s="96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5" t="s">
        <v>176</v>
      </c>
      <c r="E34" s="96"/>
      <c r="F34" s="96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5" t="s">
        <v>51</v>
      </c>
      <c r="E35" s="96"/>
      <c r="F35" s="97"/>
      <c r="G35" s="66">
        <f>G24+G10</f>
        <v>10006.930000000008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5" t="s">
        <v>53</v>
      </c>
      <c r="E36" s="96"/>
      <c r="F36" s="9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5" t="s">
        <v>55</v>
      </c>
      <c r="E37" s="96"/>
      <c r="F37" s="97"/>
      <c r="G37" s="73">
        <f>G19</f>
        <v>-30274.409999999996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5" t="s">
        <v>57</v>
      </c>
      <c r="E38" s="96"/>
      <c r="F38" s="97"/>
      <c r="G38" s="88">
        <f>G11+G12-G24</f>
        <v>93814.28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182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4.1</v>
      </c>
      <c r="F42" s="80" t="s">
        <v>136</v>
      </c>
      <c r="G42" s="60">
        <v>3810334293</v>
      </c>
      <c r="H42" s="61">
        <f>G13</f>
        <v>16605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15592.679999999998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11353.2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2882.1800000000003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18913.54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97"/>
      <c r="H47" s="61">
        <f>SUM(H41:H46)</f>
        <v>65528.600000000006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9" t="s">
        <v>141</v>
      </c>
      <c r="E49" s="100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9" t="s">
        <v>69</v>
      </c>
      <c r="E50" s="100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9" t="s">
        <v>71</v>
      </c>
      <c r="E51" s="100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9" t="s">
        <v>73</v>
      </c>
      <c r="E52" s="100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9" t="s">
        <v>15</v>
      </c>
      <c r="E54" s="100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9" t="s">
        <v>18</v>
      </c>
      <c r="E55" s="100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9" t="s">
        <v>20</v>
      </c>
      <c r="E56" s="100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9" t="s">
        <v>53</v>
      </c>
      <c r="E57" s="100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9" t="s">
        <v>55</v>
      </c>
      <c r="E58" s="100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110258.88999999994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134.33135007786606</v>
      </c>
      <c r="E63" s="76">
        <f>E64/117.48</f>
        <v>467.8995573714674</v>
      </c>
      <c r="F63" s="76">
        <f>F64/12</f>
        <v>976.3575</v>
      </c>
      <c r="G63" s="77">
        <f>G64/18.26</f>
        <v>1404.7513691128152</v>
      </c>
      <c r="H63" s="78">
        <f>H64/0.88</f>
        <v>3526.4545454545455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'[1]Report'!$X$296</f>
        <v>201843.59999999998</v>
      </c>
      <c r="E64" s="65">
        <f>'[1]Report'!$X$289+'[1]Report'!$X$290+'[1]Report'!$X$291+'[1]Report'!$X$293+'[1]Report'!$X$294+'[1]Report'!$X$295</f>
        <v>54968.83999999999</v>
      </c>
      <c r="F64" s="65">
        <f>'[1]Report'!$X$279+'[1]Report'!$X$282</f>
        <v>11716.289999999999</v>
      </c>
      <c r="G64" s="72">
        <f>'[1]Report'!$X$304+'[1]Report'!$X$314</f>
        <v>25650.760000000006</v>
      </c>
      <c r="H64" s="68">
        <f>'[1]Report'!$X$284+'[1]Report'!$X$301</f>
        <v>3103.28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'[1]Report'!$Z$288+'[1]Report'!$Z$296+'[1]Report'!$Z$302+'[1]Report'!$Z$303</f>
        <v>143457.25000000003</v>
      </c>
      <c r="E65" s="65">
        <f>'[1]Report'!$Z$286+'[1]Report'!$Z$287+'[1]Report'!$Z$289+'[1]Report'!$Z$290+'[1]Report'!$Z$291+'[1]Report'!$Z$293+'[1]Report'!$Z$294+'[1]Report'!$Z$295+'[1]Report'!$Z$299+'[1]Report'!$Z$300</f>
        <v>24172.560000000005</v>
      </c>
      <c r="F65" s="65">
        <f>'[1]Report'!$Z$279+'[1]Report'!$Z$282+'[1]Report'!$Z$319</f>
        <v>6756.019999999993</v>
      </c>
      <c r="G65" s="69">
        <f>'[1]Report'!$Z$280+'[1]Report'!$Z$281+'[1]Report'!$Z$304+'[1]Report'!$Z$305+'[1]Report'!$Z$314+'[1]Report'!$Z$315+'[1]Report'!$Z$316</f>
        <v>10454.690000000004</v>
      </c>
      <c r="H65" s="69">
        <f>'[1]Report'!$Z$284+'[1]Report'!$Z$297+'[1]Report'!$Z$301</f>
        <v>2183.359999999999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58386.34999999995</v>
      </c>
      <c r="E66" s="76">
        <f>E64-E65</f>
        <v>30796.279999999984</v>
      </c>
      <c r="F66" s="76">
        <f>F64-F65</f>
        <v>4960.270000000006</v>
      </c>
      <c r="G66" s="78">
        <f>G64-G65</f>
        <v>15196.070000000002</v>
      </c>
      <c r="H66" s="78">
        <f>H64-H65</f>
        <v>919.920000000001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D64+'[1]Report'!$U$296</f>
        <v>201843.59999999998</v>
      </c>
      <c r="E67" s="70">
        <f>E64+'[1]Report'!$U$289+'[1]Report'!$U$290+'[1]Report'!$U$291+'[1]Report'!$U$293+'[1]Report'!$U$294+'[1]Report'!$U$295</f>
        <v>49481.659999999996</v>
      </c>
      <c r="F67" s="70">
        <f>F64+'[1]Report'!$U$282</f>
        <v>11400.449999999999</v>
      </c>
      <c r="G67" s="71">
        <f>G64+'[1]Report'!$U$304+'[1]Report'!$U$314</f>
        <v>24702.310000000005</v>
      </c>
      <c r="H67" s="71">
        <f>H64+'[1]Report'!$U$301</f>
        <v>3103.28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-5487.179999999993</v>
      </c>
      <c r="F68" s="44">
        <f>F67-F64</f>
        <v>-315.84000000000015</v>
      </c>
      <c r="G68" s="44">
        <f>G67-G64</f>
        <v>-948.4500000000007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5"/>
      <c r="F73" s="96"/>
      <c r="G73" s="9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5"/>
      <c r="F74" s="96"/>
      <c r="G74" s="9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5"/>
      <c r="F75" s="96"/>
      <c r="G75" s="9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-6751.469999999994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5">
        <v>5</v>
      </c>
      <c r="F78" s="96"/>
      <c r="G78" s="9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>
        <v>3</v>
      </c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2" t="s">
        <v>167</v>
      </c>
      <c r="F80" s="103"/>
      <c r="G80" s="103"/>
      <c r="H80" s="104"/>
    </row>
    <row r="81" ht="12.75">
      <c r="A81" s="1"/>
    </row>
    <row r="82" ht="12.75">
      <c r="A82" s="1"/>
    </row>
    <row r="83" spans="1:8" ht="38.25" customHeight="1">
      <c r="A83" s="101" t="s">
        <v>172</v>
      </c>
      <c r="B83" s="101"/>
      <c r="C83" s="101"/>
      <c r="D83" s="101"/>
      <c r="E83" s="101"/>
      <c r="F83" s="101"/>
      <c r="G83" s="101"/>
      <c r="H83" s="10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  <row r="93" spans="2:3" ht="15">
      <c r="B93" s="157" t="s">
        <v>178</v>
      </c>
      <c r="C93" s="157"/>
    </row>
    <row r="94" spans="2:4" ht="26.25">
      <c r="B94" s="158" t="s">
        <v>179</v>
      </c>
      <c r="C94" s="159" t="s">
        <v>180</v>
      </c>
      <c r="D94" s="160" t="s">
        <v>181</v>
      </c>
    </row>
    <row r="95" spans="2:4" ht="22.5">
      <c r="B95" s="161" t="s">
        <v>182</v>
      </c>
      <c r="C95" s="162">
        <f>'[1]Report'!$W$318+'[1]Report'!$U$318</f>
        <v>1327.08</v>
      </c>
      <c r="D95" s="163">
        <f>'[1]Report'!$Z$318</f>
        <v>63.26999999999998</v>
      </c>
    </row>
    <row r="96" spans="2:4" ht="22.5">
      <c r="B96" s="161" t="s">
        <v>183</v>
      </c>
      <c r="C96" s="162">
        <f>'[1]Report'!$W$298+'[1]Report'!$U$298</f>
        <v>1262.4</v>
      </c>
      <c r="D96" s="163">
        <f>'[1]Report'!$Z$298</f>
        <v>56.18000000000001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2017-03-15T00:57:31Z</dcterms:modified>
  <cp:category/>
  <cp:version/>
  <cp:contentType/>
  <cp:contentStatus/>
</cp:coreProperties>
</file>